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9260" windowHeight="6030"/>
  </bookViews>
  <sheets>
    <sheet name="Биланс успеха" sheetId="3" r:id="rId1"/>
    <sheet name="Биланс стања" sheetId="11" r:id="rId2"/>
    <sheet name="Извештај о новчаним токовима" sheetId="12" r:id="rId3"/>
    <sheet name="Зараде" sheetId="17" r:id="rId4"/>
    <sheet name="Запослени" sheetId="6" r:id="rId5"/>
    <sheet name="Цене" sheetId="8" r:id="rId6"/>
    <sheet name="Субвенције" sheetId="9" r:id="rId7"/>
    <sheet name="Донације" sheetId="10" r:id="rId8"/>
    <sheet name="Набавке" sheetId="18" r:id="rId9"/>
    <sheet name="Кредити" sheetId="5" r:id="rId10"/>
    <sheet name="Готовина" sheetId="14" r:id="rId11"/>
    <sheet name="Образац НБС" sheetId="13" r:id="rId12"/>
    <sheet name="Sheet1" sheetId="19" r:id="rId13"/>
  </sheets>
  <definedNames>
    <definedName name="_xlnm._FilterDatabase" localSheetId="1" hidden="1">'Биланс стања'!$A$9:$M$61</definedName>
    <definedName name="_xlnm._FilterDatabase" localSheetId="2" hidden="1">'Извештај о новчаним токовима'!$A$9:$H$55</definedName>
    <definedName name="_xlnm.Print_Area" localSheetId="1">'Биланс стања'!$A$1:$H$68</definedName>
    <definedName name="_xlnm.Print_Area" localSheetId="0">'Биланс успеха'!$A$1:$H$54</definedName>
    <definedName name="_xlnm.Print_Area" localSheetId="10">Готовина!$A$1:$F$42</definedName>
    <definedName name="_xlnm.Print_Area" localSheetId="7">Донације!$A$1:$G$22</definedName>
    <definedName name="_xlnm.Print_Area" localSheetId="4">Запослени!$A$1:$D$30</definedName>
    <definedName name="_xlnm.Print_Area" localSheetId="3">Зараде!$A$1:$G$48</definedName>
    <definedName name="_xlnm.Print_Area" localSheetId="2">'Извештај о новчаним токовима'!$A$1:$H$62</definedName>
    <definedName name="_xlnm.Print_Area" localSheetId="9">Кредити!$A$1:$R$33</definedName>
    <definedName name="_xlnm.Print_Area" localSheetId="11">'Образац НБС'!$A$1:$E$69</definedName>
    <definedName name="_xlnm.Print_Area" localSheetId="6">Субвенције!$A$1:$G$17</definedName>
    <definedName name="_xlnm.Print_Area" localSheetId="5">Цене!$A$1:$P$21</definedName>
  </definedNames>
  <calcPr calcId="124519"/>
</workbook>
</file>

<file path=xl/calcChain.xml><?xml version="1.0" encoding="utf-8"?>
<calcChain xmlns="http://schemas.openxmlformats.org/spreadsheetml/2006/main">
  <c r="F11" i="17"/>
  <c r="E11"/>
  <c r="D11"/>
  <c r="C11"/>
  <c r="G51" i="12"/>
  <c r="G16"/>
  <c r="G12"/>
  <c r="H28" i="18"/>
  <c r="F22" i="12" l="1"/>
  <c r="G62" i="11" l="1"/>
  <c r="G60"/>
  <c r="G52"/>
  <c r="G47"/>
  <c r="G37"/>
  <c r="G34"/>
  <c r="G32"/>
  <c r="G22"/>
  <c r="G19"/>
  <c r="G15"/>
  <c r="G11"/>
  <c r="F19" i="17" l="1"/>
  <c r="F10"/>
  <c r="F72" i="18"/>
  <c r="F21"/>
  <c r="E21"/>
  <c r="F24"/>
  <c r="E24"/>
  <c r="E25"/>
  <c r="G12"/>
  <c r="F18" l="1"/>
  <c r="F12"/>
  <c r="F9" i="17"/>
  <c r="F22" i="14" l="1"/>
  <c r="E22"/>
  <c r="F35" i="12" l="1"/>
  <c r="F30"/>
  <c r="F49" i="11"/>
  <c r="G89" i="18"/>
  <c r="G88"/>
  <c r="G87"/>
  <c r="F87"/>
  <c r="G86"/>
  <c r="G85"/>
  <c r="G84"/>
  <c r="E84"/>
  <c r="G83"/>
  <c r="G82"/>
  <c r="G81"/>
  <c r="G80"/>
  <c r="G79"/>
  <c r="G78"/>
  <c r="G77"/>
  <c r="G76"/>
  <c r="F75"/>
  <c r="G75" s="1"/>
  <c r="G74"/>
  <c r="G73"/>
  <c r="G72"/>
  <c r="G71"/>
  <c r="G70"/>
  <c r="G69"/>
  <c r="G68"/>
  <c r="G67"/>
  <c r="G66"/>
  <c r="G65"/>
  <c r="G64"/>
  <c r="G62"/>
  <c r="G61"/>
  <c r="G60"/>
  <c r="G59"/>
  <c r="G58"/>
  <c r="G57"/>
  <c r="D57"/>
  <c r="G56"/>
  <c r="G55"/>
  <c r="G54"/>
  <c r="G53"/>
  <c r="G52"/>
  <c r="G51"/>
  <c r="D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D24"/>
  <c r="G23"/>
  <c r="G22"/>
  <c r="G21"/>
  <c r="D21"/>
  <c r="G20"/>
  <c r="G19"/>
  <c r="G18"/>
  <c r="G17"/>
  <c r="G16"/>
  <c r="G15"/>
  <c r="G14"/>
  <c r="G13"/>
  <c r="D12"/>
  <c r="H12" i="3" l="1"/>
  <c r="H13"/>
  <c r="H14"/>
  <c r="H15"/>
  <c r="H16"/>
  <c r="H18"/>
  <c r="H19"/>
  <c r="H20"/>
  <c r="H21"/>
  <c r="H22"/>
  <c r="H23"/>
  <c r="H25"/>
  <c r="H26"/>
  <c r="H27"/>
  <c r="H28"/>
  <c r="H29"/>
  <c r="H31"/>
  <c r="H32"/>
  <c r="H33"/>
  <c r="H35"/>
  <c r="H36"/>
  <c r="H37"/>
  <c r="H38"/>
  <c r="H39"/>
  <c r="H40"/>
  <c r="H42"/>
  <c r="H43"/>
  <c r="H44"/>
  <c r="H45"/>
  <c r="H46"/>
  <c r="H47"/>
  <c r="G10" i="17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9"/>
  <c r="G13" i="10" l="1"/>
  <c r="G10"/>
  <c r="H12" i="12"/>
  <c r="H13"/>
  <c r="H14"/>
  <c r="H16"/>
  <c r="H17"/>
  <c r="H18"/>
  <c r="H19"/>
  <c r="H20"/>
  <c r="H25"/>
  <c r="H26"/>
  <c r="H27"/>
  <c r="H28"/>
  <c r="H29"/>
  <c r="H31"/>
  <c r="H32"/>
  <c r="H33"/>
  <c r="H35"/>
  <c r="H38"/>
  <c r="H39"/>
  <c r="H40"/>
  <c r="H42"/>
  <c r="H43"/>
  <c r="H44"/>
  <c r="H45"/>
  <c r="H47"/>
  <c r="H52"/>
  <c r="H53"/>
  <c r="H54"/>
  <c r="H12" i="11"/>
  <c r="H13"/>
  <c r="H14"/>
  <c r="H16"/>
  <c r="H17"/>
  <c r="H18"/>
  <c r="H20"/>
  <c r="H21"/>
  <c r="H23"/>
  <c r="H24"/>
  <c r="H26"/>
  <c r="H27"/>
  <c r="H28"/>
  <c r="H29"/>
  <c r="H30"/>
  <c r="H31"/>
  <c r="H33"/>
  <c r="H35"/>
  <c r="H38"/>
  <c r="H39"/>
  <c r="H40"/>
  <c r="H41"/>
  <c r="H42"/>
  <c r="H43"/>
  <c r="H44"/>
  <c r="H45"/>
  <c r="H46"/>
  <c r="H48"/>
  <c r="H50"/>
  <c r="H51"/>
  <c r="H53"/>
  <c r="H54"/>
  <c r="H55"/>
  <c r="H56"/>
  <c r="H57"/>
  <c r="H58"/>
  <c r="H59"/>
  <c r="H61"/>
  <c r="E58" i="13"/>
  <c r="E52"/>
  <c r="E48"/>
  <c r="E44"/>
  <c r="E40"/>
  <c r="E33"/>
  <c r="E27"/>
  <c r="F27" s="1"/>
  <c r="E22"/>
  <c r="E16"/>
  <c r="E10"/>
  <c r="C16" i="6" l="1"/>
  <c r="C10"/>
  <c r="C20" s="1"/>
  <c r="E49" i="11"/>
  <c r="H49"/>
  <c r="D49"/>
  <c r="D11" i="3"/>
  <c r="E41" i="12"/>
  <c r="F41"/>
  <c r="H41" s="1"/>
  <c r="G41"/>
  <c r="E37"/>
  <c r="E46" s="1"/>
  <c r="F37"/>
  <c r="G37"/>
  <c r="E30"/>
  <c r="G30"/>
  <c r="E24"/>
  <c r="F24"/>
  <c r="G24"/>
  <c r="E15"/>
  <c r="F15"/>
  <c r="G15"/>
  <c r="E11"/>
  <c r="E48" s="1"/>
  <c r="F11"/>
  <c r="G11"/>
  <c r="E52" i="11"/>
  <c r="F52"/>
  <c r="E37"/>
  <c r="F37"/>
  <c r="H37" s="1"/>
  <c r="E25"/>
  <c r="F25"/>
  <c r="E19"/>
  <c r="F19"/>
  <c r="E15"/>
  <c r="F15"/>
  <c r="D19"/>
  <c r="D15"/>
  <c r="E17" i="3"/>
  <c r="F17"/>
  <c r="G17"/>
  <c r="E11"/>
  <c r="F11"/>
  <c r="G11"/>
  <c r="D52" i="11"/>
  <c r="D47" s="1"/>
  <c r="D37"/>
  <c r="D25"/>
  <c r="D22" s="1"/>
  <c r="D11"/>
  <c r="D15" i="12"/>
  <c r="D11"/>
  <c r="D41"/>
  <c r="D37"/>
  <c r="D30"/>
  <c r="D24"/>
  <c r="D17" i="3"/>
  <c r="D24" s="1"/>
  <c r="D30" s="1"/>
  <c r="D34" s="1"/>
  <c r="D41" s="1"/>
  <c r="D48" i="12"/>
  <c r="D21"/>
  <c r="F48"/>
  <c r="E21"/>
  <c r="E11" i="11"/>
  <c r="E24" i="3"/>
  <c r="E30" s="1"/>
  <c r="G22" i="12" l="1"/>
  <c r="H22" s="1"/>
  <c r="H17" i="3"/>
  <c r="H11"/>
  <c r="H11" i="12"/>
  <c r="D34"/>
  <c r="F49"/>
  <c r="F50" s="1"/>
  <c r="H15"/>
  <c r="H24"/>
  <c r="H30"/>
  <c r="F46"/>
  <c r="H37"/>
  <c r="G49"/>
  <c r="F22" i="11"/>
  <c r="H25"/>
  <c r="F47"/>
  <c r="H52"/>
  <c r="H19"/>
  <c r="F11"/>
  <c r="H15"/>
  <c r="E47"/>
  <c r="E60" s="1"/>
  <c r="D47" i="12"/>
  <c r="D49"/>
  <c r="D51" s="1"/>
  <c r="D55" s="1"/>
  <c r="E49"/>
  <c r="G34"/>
  <c r="E35"/>
  <c r="D32" i="11"/>
  <c r="D34" s="1"/>
  <c r="E22"/>
  <c r="E32" s="1"/>
  <c r="E34" s="1"/>
  <c r="D60"/>
  <c r="F24" i="3"/>
  <c r="E34"/>
  <c r="G46" i="12"/>
  <c r="H21"/>
  <c r="G48"/>
  <c r="H48" s="1"/>
  <c r="G24" i="3"/>
  <c r="F30" l="1"/>
  <c r="H24"/>
  <c r="G30"/>
  <c r="F55" i="12"/>
  <c r="H51"/>
  <c r="H34"/>
  <c r="H49"/>
  <c r="H46"/>
  <c r="F60" i="11"/>
  <c r="H60" s="1"/>
  <c r="H47"/>
  <c r="H22"/>
  <c r="F32"/>
  <c r="H11"/>
  <c r="E50" i="12"/>
  <c r="G55"/>
  <c r="E41" i="3"/>
  <c r="H50" i="12" l="1"/>
  <c r="F34" i="3"/>
  <c r="H30"/>
  <c r="G34"/>
  <c r="H55" i="12"/>
  <c r="F34" i="11"/>
  <c r="H32"/>
  <c r="E55" i="12"/>
  <c r="F41" i="3" l="1"/>
  <c r="H34"/>
  <c r="G41"/>
  <c r="H34" i="11"/>
  <c r="H41" i="3" l="1"/>
</calcChain>
</file>

<file path=xl/sharedStrings.xml><?xml version="1.0" encoding="utf-8"?>
<sst xmlns="http://schemas.openxmlformats.org/spreadsheetml/2006/main" count="875" uniqueCount="626">
  <si>
    <t>ПОЗИЦИЈА</t>
  </si>
  <si>
    <t>Добра</t>
  </si>
  <si>
    <t>Услуге</t>
  </si>
  <si>
    <t>Радови</t>
  </si>
  <si>
    <t>План</t>
  </si>
  <si>
    <t xml:space="preserve">   ...................</t>
  </si>
  <si>
    <t>Укупно кредитно задужење</t>
  </si>
  <si>
    <t>у динарима</t>
  </si>
  <si>
    <t>*За стране кредите је неопходно навести износ и у оригиналној валути.</t>
  </si>
  <si>
    <t>ВРСТА ПРОИЗВОДА И УСЛУГЕ</t>
  </si>
  <si>
    <t>Индекс</t>
  </si>
  <si>
    <t xml:space="preserve">  </t>
  </si>
  <si>
    <t>ОБРАЗАЦ: 5</t>
  </si>
  <si>
    <t>Р. Бр.</t>
  </si>
  <si>
    <t>Р. бр.</t>
  </si>
  <si>
    <t>Позиција</t>
  </si>
  <si>
    <t>Образац 1.</t>
  </si>
  <si>
    <t>Образац 2.</t>
  </si>
  <si>
    <t>Образац 3.</t>
  </si>
  <si>
    <t>Образац 5.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</si>
  <si>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</si>
  <si>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</si>
  <si>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</si>
  <si>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</si>
  <si>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</si>
  <si>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</si>
  <si>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</si>
  <si>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</si>
  <si>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</si>
  <si>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</si>
  <si>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</si>
  <si>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</si>
  <si>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Цена у динарима по јединици мере за текућу годину</t>
  </si>
  <si>
    <t>дец. текуће године</t>
  </si>
  <si>
    <t xml:space="preserve">Образац 6. </t>
  </si>
  <si>
    <t>Образац 7.</t>
  </si>
  <si>
    <t>Образац 8.</t>
  </si>
  <si>
    <t>Образац 9.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</si>
  <si>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</si>
  <si>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</si>
  <si>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</si>
  <si>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</si>
  <si>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</si>
  <si>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</si>
  <si>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</si>
  <si>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</si>
  <si>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</si>
  <si>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</si>
  <si>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</si>
  <si>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</si>
  <si>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</si>
  <si>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</si>
  <si>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</si>
  <si>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</si>
  <si>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</si>
  <si>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Период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</si>
  <si>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</si>
  <si>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</si>
  <si>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</si>
  <si>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</si>
  <si>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</si>
  <si>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</si>
  <si>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</si>
  <si>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</si>
  <si>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</si>
  <si>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</si>
  <si>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</si>
  <si>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</si>
  <si>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</si>
  <si>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>од чега за капиталне пројекте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</si>
  <si>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</si>
  <si>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</si>
  <si>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</si>
  <si>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</si>
  <si>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</si>
  <si>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</si>
  <si>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</si>
  <si>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 xml:space="preserve">Планирано </t>
  </si>
  <si>
    <t xml:space="preserve">Уговорено </t>
  </si>
  <si>
    <t xml:space="preserve">Повучено </t>
  </si>
  <si>
    <t xml:space="preserve">СУБВЕНЦИЈЕ </t>
  </si>
  <si>
    <t>Реализација</t>
  </si>
  <si>
    <t>Број прималаца</t>
  </si>
  <si>
    <t xml:space="preserve">КРЕТАЊЕ ЦЕНА ПРОИЗВОДА И УСЛУГА </t>
  </si>
  <si>
    <t>децембар претходне године</t>
  </si>
  <si>
    <t>дец. претходне године</t>
  </si>
  <si>
    <t>СРЕДСТВА ЗА ПОСЕБНЕ НАМЕНЕ</t>
  </si>
  <si>
    <t>Остало</t>
  </si>
  <si>
    <t xml:space="preserve">КРЕДИТНА ЗАДУЖЕНОСТ </t>
  </si>
  <si>
    <t xml:space="preserve">М.П. </t>
  </si>
  <si>
    <t>Oвлашћено лице: _____________________________</t>
  </si>
  <si>
    <t>Oвлашћено лице: _________________________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</si>
  <si>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</si>
  <si>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</si>
  <si>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</si>
  <si>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</si>
  <si>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</si>
  <si>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</si>
  <si>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</si>
  <si>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</si>
  <si>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</si>
  <si>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</si>
  <si>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</si>
  <si>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</si>
  <si>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Стање кредитне задужености 
на ДД. ММ. _____ године у оригиналној валути</t>
  </si>
  <si>
    <t>Стање кредитне задужености 
на ДД. ММ. _____ године у динарима</t>
  </si>
  <si>
    <t>Група рачуна, рачун</t>
  </si>
  <si>
    <t>П О З И Ц И Ј А</t>
  </si>
  <si>
    <t>АКТИВА</t>
  </si>
  <si>
    <t>00</t>
  </si>
  <si>
    <t>I. НЕУПЛАЋЕН УПИСАНИ КАПИТАЛ</t>
  </si>
  <si>
    <t>012</t>
  </si>
  <si>
    <t>II. GOODWILL</t>
  </si>
  <si>
    <t>01 без 012</t>
  </si>
  <si>
    <t>III. НЕМАТЕРИЈАЛНА УЛАГАЊА</t>
  </si>
  <si>
    <t>IV. НЕКРЕТНИНЕ, ПОСТРОЈЕЊА, ОПРЕМА И БИОЛОШКА СРЕДСТВА (006+007+008)</t>
  </si>
  <si>
    <t>1. Некретнине, постројења и опрема</t>
  </si>
  <si>
    <t>024,027(дeo),028(дeo)</t>
  </si>
  <si>
    <t>2. Инвестиционе некретнине</t>
  </si>
  <si>
    <t>3. Биолошка средства</t>
  </si>
  <si>
    <t>IV. ДУГОРОЧНИ ФИНАНСИЈСКИ ПЛАСМАНИ (010+011)</t>
  </si>
  <si>
    <t>030 дo 032, 039(дeo)</t>
  </si>
  <si>
    <t>1. Учешћа у капиталу</t>
  </si>
  <si>
    <t>2. Остали дугорочни финансијски пласмани</t>
  </si>
  <si>
    <t>10 дo 13, 15</t>
  </si>
  <si>
    <t>I. ЗАЛИХЕ</t>
  </si>
  <si>
    <t>14</t>
  </si>
  <si>
    <t>II. СТАЛНА СРЕДСТВА НАМЕЊЕНА ПРОДАЈИ И СРЕДСТВА ПОСЛОВАЊА КОЈЕ СЕ ОБУСТАВЉА</t>
  </si>
  <si>
    <t>20, 21 i 22 осим 223</t>
  </si>
  <si>
    <t>1. Потраживања</t>
  </si>
  <si>
    <t>223</t>
  </si>
  <si>
    <t>2. Потраживања за више плаћен порез на добитак</t>
  </si>
  <si>
    <t>23 минус 237</t>
  </si>
  <si>
    <t>3. Kраткорочни финансијски пласмани</t>
  </si>
  <si>
    <t>24</t>
  </si>
  <si>
    <t>4. Готовински еквиваленти и готовиниа</t>
  </si>
  <si>
    <t>27 и 28 осим 288</t>
  </si>
  <si>
    <t>288</t>
  </si>
  <si>
    <t>29</t>
  </si>
  <si>
    <t>88</t>
  </si>
  <si>
    <t>ПАСИВА</t>
  </si>
  <si>
    <t>30</t>
  </si>
  <si>
    <t>31</t>
  </si>
  <si>
    <t>II. НЕУПЛАЋЕНИ УПИСАНИ КАПИТАЛ</t>
  </si>
  <si>
    <t>32</t>
  </si>
  <si>
    <t>III. РЕЗЕРВЕ</t>
  </si>
  <si>
    <t>330 и 331</t>
  </si>
  <si>
    <t>IV. РЕВАЛОРИЗАЦИОНЕ РЕЗЕРВЕ</t>
  </si>
  <si>
    <t>332</t>
  </si>
  <si>
    <t>V. НЕРЕАЛИЗОВАНИ ДОБИЦИ ПО ОСНОВУ ХОВ</t>
  </si>
  <si>
    <t>333</t>
  </si>
  <si>
    <t>VI. НЕРЕАЛИЗОВАНИ ГУБИЦИ ПО ОСНОВУ ХОВ</t>
  </si>
  <si>
    <t>34</t>
  </si>
  <si>
    <t>VII. НЕРАСПОРЕЂЕНИ ДОБИТАК</t>
  </si>
  <si>
    <t>35</t>
  </si>
  <si>
    <t>VIII. ГУБИТАК</t>
  </si>
  <si>
    <t>037 и 237</t>
  </si>
  <si>
    <t>IX. ОТКУПЉЕНЕ СОПСТВЕНЕ АКЦИЈЕ</t>
  </si>
  <si>
    <t>40</t>
  </si>
  <si>
    <t>I. ДУГОРОЧНА РЕЗЕРВИСАЊА</t>
  </si>
  <si>
    <t>41</t>
  </si>
  <si>
    <t>II. ДУГОРОЧНЕ ОБАВЕЗЕ (114+115)</t>
  </si>
  <si>
    <t>414, 415</t>
  </si>
  <si>
    <t>1. Дугорочни кредити</t>
  </si>
  <si>
    <t>41 без 414 i 415</t>
  </si>
  <si>
    <t>2. Oстале дугорочне обавезе</t>
  </si>
  <si>
    <t>III. KРАТКОРОЧНЕ ОБАВЕЗЕ (117+118+119+120+121+122)</t>
  </si>
  <si>
    <t>42, осим 427</t>
  </si>
  <si>
    <t>1. Kраткорочне финансијске обавезе</t>
  </si>
  <si>
    <t>427</t>
  </si>
  <si>
    <t>2. Обавезе по основу средстава намењених продаји и средстава пословања које се обуставља</t>
  </si>
  <si>
    <t>43 i 44</t>
  </si>
  <si>
    <t>3. Oбавезе из пословања</t>
  </si>
  <si>
    <t xml:space="preserve">45, 46 </t>
  </si>
  <si>
    <t>4. Oстале краткорочне обавезе</t>
  </si>
  <si>
    <t xml:space="preserve">5. Oбавезе по основу ПДВ и осталих јавних прихода и ПВР </t>
  </si>
  <si>
    <t>481</t>
  </si>
  <si>
    <t>498</t>
  </si>
  <si>
    <t>89</t>
  </si>
  <si>
    <t>Образац 1А.</t>
  </si>
  <si>
    <t xml:space="preserve">План </t>
  </si>
  <si>
    <t xml:space="preserve">
Реализација</t>
  </si>
  <si>
    <t>III. КРАТКОРОЧНА ПОТРАЖ, ПЛАСМАНИ И ГОТОВИНА (016+017+018+019+020)</t>
  </si>
  <si>
    <t>AOП</t>
  </si>
  <si>
    <t>А. ТОКОВИ ГОТОВИНЕ ИЗ ПОСЛОВНИХ АКТИВНОСТИ</t>
  </si>
  <si>
    <t>1. Продаја и примљени аванси</t>
  </si>
  <si>
    <t>2. Примљене камате из пословних активности</t>
  </si>
  <si>
    <t>3. Остали приливи из редовног пословања</t>
  </si>
  <si>
    <t>1. Исплате добављачима и дати аванси</t>
  </si>
  <si>
    <t>2. Зараде, накнаде зараде и остали лични расходи</t>
  </si>
  <si>
    <t>3. Плаћене камате</t>
  </si>
  <si>
    <t>4. Порез на добитак</t>
  </si>
  <si>
    <t>5. Плаћања по основу осталих јавних прихода</t>
  </si>
  <si>
    <t>Б. ТОКОВИ ГОТОВИНЕ ИЗ АКТИВНОСТИ ИНВЕСТИРАЊА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</si>
  <si>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</si>
  <si>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</si>
  <si>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(нето приливи)</t>
  </si>
  <si>
    <t>4. Примљене камате из активности инвестирања</t>
  </si>
  <si>
    <t>5. Примљене дивиденде</t>
  </si>
  <si>
    <t>1. Куповина акција и удела (нето одливи)</t>
  </si>
  <si>
    <t>2. Куповина нематеријалних улагања, некретнина, постројења, опреме и биолошких средстава</t>
  </si>
  <si>
    <t>3. Остали финансијски пласмани (нето одливи)</t>
  </si>
  <si>
    <t>В. ТОКОВИ ГОТОВИНЕ ИЗ АКТИВНОСТИ ФИНАНСИРАЊА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</si>
  <si>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</si>
  <si>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</si>
  <si>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</si>
  <si>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1. Откуп сопствених акција и удела</t>
  </si>
  <si>
    <t>2. Дугорочни и краткорочни кредити и остале обавезе (нето одливи)</t>
  </si>
  <si>
    <t>3. Финансијски лизинг</t>
  </si>
  <si>
    <t>4. Исплаћене дивиденде</t>
  </si>
  <si>
    <t>Образац 1Б.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</si>
  <si>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</si>
  <si>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</si>
  <si>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</si>
  <si>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</si>
  <si>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</si>
  <si>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</si>
  <si>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Број чланова надзорног одбора</t>
  </si>
  <si>
    <t xml:space="preserve">Дневнице на службеном путу </t>
  </si>
  <si>
    <t>ПЛАНИРАНА ФИНАНСИЈСКА СРЕДСТВА ЗА НАБАВКУ ДОБАРА, РАДОВА И УСЛУГА ЗА ОБАВЉАЊЕ ДЕЛАТНОСТИ</t>
  </si>
  <si>
    <t>Р.бр.</t>
  </si>
  <si>
    <t>ФИНАНСИЈСКИ ИНСТРУМЕНТИ</t>
  </si>
  <si>
    <t>СТАЊЕ НА КРАЈУ ПЕРИОДА</t>
  </si>
  <si>
    <t>1.1</t>
  </si>
  <si>
    <t>1.2</t>
  </si>
  <si>
    <t>1.3</t>
  </si>
  <si>
    <t>2.1</t>
  </si>
  <si>
    <t>2.2</t>
  </si>
  <si>
    <t>2.3</t>
  </si>
  <si>
    <t>3.1</t>
  </si>
  <si>
    <t>Власнички удели у јавним предузећима</t>
  </si>
  <si>
    <t>3.2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</si>
  <si>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</si>
  <si>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</si>
  <si>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</si>
  <si>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</si>
  <si>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</si>
  <si>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</si>
  <si>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</si>
  <si>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</si>
  <si>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</si>
  <si>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6.1</t>
  </si>
  <si>
    <t>7.1</t>
  </si>
  <si>
    <t>8.1</t>
  </si>
  <si>
    <t>8.2</t>
  </si>
  <si>
    <t>8.3</t>
  </si>
  <si>
    <t>9.1</t>
  </si>
  <si>
    <t>9.2</t>
  </si>
  <si>
    <t>9.3</t>
  </si>
  <si>
    <t>9.4</t>
  </si>
  <si>
    <t>9.5</t>
  </si>
  <si>
    <t>Стање на дан 31.12.2013. године*</t>
  </si>
  <si>
    <t>*последњи дан претходног квартала</t>
  </si>
  <si>
    <t>** последњи дан квартала за који се извештај доставља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</si>
  <si>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</si>
  <si>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</si>
  <si>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</si>
  <si>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5. ПДВ и АВР</t>
  </si>
  <si>
    <t>АОП</t>
  </si>
  <si>
    <t>Веза АОП</t>
  </si>
  <si>
    <t>КРАТКОРЧНИ ФИНАНСИЈСКИ ПЛАСМАНИ</t>
  </si>
  <si>
    <t>018</t>
  </si>
  <si>
    <t>Пласмани сектору становништва</t>
  </si>
  <si>
    <t>Пласмани јавним предузећима</t>
  </si>
  <si>
    <t>Пласмани привредним друштвима</t>
  </si>
  <si>
    <t>1.4</t>
  </si>
  <si>
    <t>Пласмани финансијским институцијама</t>
  </si>
  <si>
    <t>1.5</t>
  </si>
  <si>
    <t>Остали пласмани</t>
  </si>
  <si>
    <t>ОСТАЛИ ДУГОРОЧНИ ФИНАНСИЈСКИ ПЛАСМАНИ</t>
  </si>
  <si>
    <t>011</t>
  </si>
  <si>
    <t>2.4</t>
  </si>
  <si>
    <t>2.5</t>
  </si>
  <si>
    <t>УЧЕШЋА У КАПИТАЛУ</t>
  </si>
  <si>
    <t>010</t>
  </si>
  <si>
    <t>Власнички удели у привредним друштвима</t>
  </si>
  <si>
    <t>3.3</t>
  </si>
  <si>
    <t>Власнички удели у финансијским институцијама</t>
  </si>
  <si>
    <t>3.4</t>
  </si>
  <si>
    <t>Остала учешћа у капиталу</t>
  </si>
  <si>
    <t>ПОТРАЖИВАЊА</t>
  </si>
  <si>
    <t>016</t>
  </si>
  <si>
    <t>Потраживања од сектора становништва</t>
  </si>
  <si>
    <t>Потраживања од јавних предузећа</t>
  </si>
  <si>
    <t>Потраживања од привредних друштава у стечају и ликвидацији</t>
  </si>
  <si>
    <t>Потраживања од привредних друштава у реструктурирању</t>
  </si>
  <si>
    <t>4.5</t>
  </si>
  <si>
    <t>Остала потраживања</t>
  </si>
  <si>
    <t>ОСТАЛА ПОТРАЖИВАЊА</t>
  </si>
  <si>
    <t>017 и 020</t>
  </si>
  <si>
    <t>Потраживања за више плаћен порез на добитак, ПДВ и остала потраживања</t>
  </si>
  <si>
    <t>КРАТКОРОЧНЕ ФИНАНСИЈСКЕ ОБАВЕЗЕ</t>
  </si>
  <si>
    <t>117</t>
  </si>
  <si>
    <t>Примљени кредити од привредних друштава</t>
  </si>
  <si>
    <t>6.2</t>
  </si>
  <si>
    <t>Примљени кредити од финансијских институција</t>
  </si>
  <si>
    <t>6.3</t>
  </si>
  <si>
    <t>Остали примљени кредити</t>
  </si>
  <si>
    <t>ДУГОРОЧНИ КРЕДИТИ И ОСТАЛЕ ДУГОРОЧНЕ ОБАВЕЗЕ</t>
  </si>
  <si>
    <t>114 и 115</t>
  </si>
  <si>
    <t>Примљени кредити/остале дугорочне обавезе према привредним друштавима</t>
  </si>
  <si>
    <t>7.2</t>
  </si>
  <si>
    <t>Примљени кредити/остале дугорочне обавезе према финансијским институцијама</t>
  </si>
  <si>
    <t>7.3</t>
  </si>
  <si>
    <t>Остали примљени кредити/остале дугорочне обавезе</t>
  </si>
  <si>
    <t>УДЕЛИ У КАПИТАЛУ</t>
  </si>
  <si>
    <t>Удели републичких органа и организација</t>
  </si>
  <si>
    <t>Удели јединициа локалне самоуправе и аутономне покрајине</t>
  </si>
  <si>
    <t>Удели осталих оснивача</t>
  </si>
  <si>
    <t>ОБАВЕЗЕ ИЗ ПОСЛОВАЊА</t>
  </si>
  <si>
    <t>Обавезе према сектору становништва</t>
  </si>
  <si>
    <t>Обавезе према јавним предузећима</t>
  </si>
  <si>
    <t>Обавезе према привредним друштвима у стечају и ликвидацији</t>
  </si>
  <si>
    <t>Обавезе према привредним друштвима у реструктурирању</t>
  </si>
  <si>
    <t xml:space="preserve">Остале обавезе из пословања </t>
  </si>
  <si>
    <t xml:space="preserve">ОСТАЛЕ ОБАВЕЗЕ </t>
  </si>
  <si>
    <t>118, 120 и 121</t>
  </si>
  <si>
    <t>10.1</t>
  </si>
  <si>
    <t>10.2</t>
  </si>
  <si>
    <t>10.3</t>
  </si>
  <si>
    <t>10.4</t>
  </si>
  <si>
    <t>10.5</t>
  </si>
  <si>
    <t>Обавезе по основу ПДВ и остале обавезе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</si>
  <si>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</si>
  <si>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</si>
  <si>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</si>
  <si>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</si>
  <si>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</si>
  <si>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</si>
  <si>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31.12.2013.</t>
  </si>
  <si>
    <t>30.06.2014.</t>
  </si>
  <si>
    <t>30.09.2014.</t>
  </si>
  <si>
    <t>31.12.2014.</t>
  </si>
  <si>
    <t>019</t>
  </si>
  <si>
    <t>Број запослених на одређено време</t>
  </si>
  <si>
    <t xml:space="preserve">Број запослених на неодређено време </t>
  </si>
  <si>
    <t>60 и 61</t>
  </si>
  <si>
    <t>1. Приходи од продаје</t>
  </si>
  <si>
    <t>2. Приходи од активирања учинака и робе</t>
  </si>
  <si>
    <t>3. Повећање вредности залиха учинака</t>
  </si>
  <si>
    <t>4. Смањење вредности залиха учинака</t>
  </si>
  <si>
    <t>64 и 65</t>
  </si>
  <si>
    <t>1. Набавна вредност продате робе</t>
  </si>
  <si>
    <t>2. Трошкови материјала</t>
  </si>
  <si>
    <t>3. Трошкови зарада, накнада зарада и остали лични расходи</t>
  </si>
  <si>
    <t>4. Трошкови амортизације и резервисања</t>
  </si>
  <si>
    <t>53 и 55</t>
  </si>
  <si>
    <t>5. Остали пословни расходи</t>
  </si>
  <si>
    <t>III. ПОСЛОВНИ ДОБИТАК (201-207)</t>
  </si>
  <si>
    <t>IV. ПОСЛОВНИ ГУБИТАК (207-201)</t>
  </si>
  <si>
    <t>V. ФИНАНСИЈСКИ ПРИХОДИ</t>
  </si>
  <si>
    <t>VI. ФИНАНСИЈСКИ РАСХОДИ</t>
  </si>
  <si>
    <t>VII. ОСТАЛИ ПРИХОДИ</t>
  </si>
  <si>
    <t>VIII. ОСТАЛИ РАСХОДИ</t>
  </si>
  <si>
    <t>69-59</t>
  </si>
  <si>
    <t>X. ГУБИТАК ИЗ РЕДОВНОГ ПОСЛОВАЊА ПРЕ ОПОРЕЗИВАЊА (214-213-215+216-217+218)</t>
  </si>
  <si>
    <t>59-69</t>
  </si>
  <si>
    <t>XI. НЕТО ДОБИТАК ПОСЛОВАЊА КОЈЕ СЕ ОБУСТАВЉА</t>
  </si>
  <si>
    <t>XII. НЕТО ГУБИТАК ПОСЛОВАЊА КОЈЕ СЕ ОБУСТАВЉА</t>
  </si>
  <si>
    <t>Б. ДОБИТАК ПРЕ ОПОРЕЗИВАЊА (219-220+221-222)</t>
  </si>
  <si>
    <t>В. ГУБИТАК ПРЕ ОПОРЕЗИВАЊА (220-219+222-221)</t>
  </si>
  <si>
    <t>Г. ПОРЕЗ НА ДОБИТАК</t>
  </si>
  <si>
    <t>1. Порески расход периода</t>
  </si>
  <si>
    <t>2. Одложени порески расходи периода</t>
  </si>
  <si>
    <t>3. Одложени порески приходи периода</t>
  </si>
  <si>
    <t>Д. ИСПЛАЋЕНА ЛИЧНА ПРИМАЊА ПОСЛОДАВЦУ</t>
  </si>
  <si>
    <t>Ђ. НЕТО ДОБИТАК (223-224-225-226+227-228)</t>
  </si>
  <si>
    <t>Е. НЕТО ГУБИТАК (224-223+225+226-227+228)</t>
  </si>
  <si>
    <t>Ж. НЕТО ДОБИТАК КОЈИ ПРИПАДА МАЊИНСКИМ УЛАГАЧИМА</t>
  </si>
  <si>
    <t>З. НЕТО ДОБИТАК КОЈИ ПРИПАДА ВЛАСНИЦИМА МАТИЧНОГ ПРАВНОГ ЛИЦА</t>
  </si>
  <si>
    <t>И. ЗАРАДА ПО АКЦИЈИ</t>
  </si>
  <si>
    <t>1. Основна зарада по акцији</t>
  </si>
  <si>
    <t>2. Умањена (разводњена) зарада по акцији</t>
  </si>
  <si>
    <t>МП</t>
  </si>
  <si>
    <t>Образац 4.</t>
  </si>
  <si>
    <t>Образац 10.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</si>
  <si>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</si>
  <si>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</si>
  <si>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</si>
  <si>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</si>
  <si>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</si>
  <si>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</si>
  <si>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</si>
  <si>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</si>
  <si>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</si>
  <si>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013</t>
  </si>
  <si>
    <t>014</t>
  </si>
  <si>
    <t>015</t>
  </si>
  <si>
    <t>017</t>
  </si>
  <si>
    <t>020</t>
  </si>
  <si>
    <t>021</t>
  </si>
  <si>
    <t>022</t>
  </si>
  <si>
    <t>023</t>
  </si>
  <si>
    <t>024</t>
  </si>
  <si>
    <t>025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</si>
  <si>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</si>
  <si>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</si>
  <si>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</si>
  <si>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</si>
  <si>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</si>
  <si>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</si>
  <si>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</si>
  <si>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</si>
  <si>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</si>
  <si>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</si>
  <si>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</si>
  <si>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</si>
  <si>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</si>
  <si>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</si>
  <si>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</si>
  <si>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</si>
  <si>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118</t>
  </si>
  <si>
    <t>119</t>
  </si>
  <si>
    <t>120</t>
  </si>
  <si>
    <t>121</t>
  </si>
  <si>
    <t>122</t>
  </si>
  <si>
    <t>123</t>
  </si>
  <si>
    <t>124</t>
  </si>
  <si>
    <t>125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</si>
  <si>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</si>
  <si>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</si>
  <si>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</si>
  <si>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</si>
  <si>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</si>
  <si>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</si>
  <si>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</si>
  <si>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</si>
  <si>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</si>
  <si>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</si>
  <si>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</si>
  <si>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</si>
  <si>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</si>
  <si>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</si>
  <si>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</si>
  <si>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</si>
  <si>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</si>
  <si>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</si>
  <si>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</si>
  <si>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</si>
  <si>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</si>
  <si>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</si>
  <si>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IX. ДОБИТАК ИЗ РЕДОВНОГ ПОСЛОВАЊА ПРЕ ОПОРЕЗИВАЊА (213-214+215-216+217-218)</t>
  </si>
  <si>
    <t>II. ПОСЛОВНИ РАСХОДИ (208 до 212)</t>
  </si>
  <si>
    <t xml:space="preserve">А. ПРИХОДИ И РАСХОДИ ИЗ РЕДОВНОГ ПОСЛОВАЊА
 </t>
  </si>
  <si>
    <t xml:space="preserve">
 I. ПОСЛОВНИ ПРИХОДИ (202+203+204-205+206)</t>
  </si>
  <si>
    <t>В. ОДЛОЖЕНА ПОРЕСКА СРЕДСТВА</t>
  </si>
  <si>
    <t>Д. ГУБИТАК ИЗНАД ВИСИНЕ КАПИТАЛА</t>
  </si>
  <si>
    <t>Е. ВАНБИЛАНСНА АКТИВА</t>
  </si>
  <si>
    <t>В. OДЛОЖЕНЕ ПОРЕСКЕ ОБАВЕЗЕ</t>
  </si>
  <si>
    <t>Г. УКУПНА ПАСИВА (101+111+123)</t>
  </si>
  <si>
    <t>Д. ВАНБИЛАНСНА ПАСИВА</t>
  </si>
  <si>
    <t>I. OСНОВНИ  КАПИТАЛ</t>
  </si>
  <si>
    <t>47, 48, осим 481 и 49 осим 498</t>
  </si>
  <si>
    <t>6. Oбавезе по основу пореза на добитак</t>
  </si>
  <si>
    <t>I. ПРИЛИВИ ГОТОВИНЕ ИЗ ПОСЛОВНИХ АКТИВНОСТИ (1 до 3)</t>
  </si>
  <si>
    <t>II. ОДЛИВИ ГОТОВИНЕ ИЗ ПОСЛОВНИХ АКТИВНОСТИ (1 до 5)</t>
  </si>
  <si>
    <t>III.НЕТО ПРИЛИВ ГОТОВИНЕ ИЗ ПОСЛОВНИХ АКТИВНОСТИ (II-I)</t>
  </si>
  <si>
    <t>IV. НЕТО ОДЛИВ ГОТОВИНЕ ИЗ ПОСЛОВНИХ АКТИВНОСТИ (I-II)</t>
  </si>
  <si>
    <t>I. ПРИЛИВИ ГОТОВИНЕ ИЗ АКТИВНОСТИ ИНВЕСТИРАЊА (1 дo 5)</t>
  </si>
  <si>
    <t>II. ОДЛИВИ ГОТОВИНЕ ИЗ АКТИВНОСТИ ИНВЕСТИРАЊА (1 до 3)</t>
  </si>
  <si>
    <t>III. НЕТО ПРИЛИВ ГОТОВИНЕ ИЗ АКТИВНОСТИ ИНВЕСТИРАЊА (I-II)</t>
  </si>
  <si>
    <t>IV. НЕТО ОДЛИВ ГОТОВИНЕ ИЗ АКТИВНОСТИ ИНВЕСТИРАЊА (II-I)</t>
  </si>
  <si>
    <t>I ПРИЛИВИ ГОТОВИНЕ ИЗ АКТИВНОСТИ ФИНАНСИРАЊА (1 до 3)</t>
  </si>
  <si>
    <t>II. ОДЛИВИ ГОТОВИНЕ ИЗ АКТИВНОСТИ ФИНАНСИРАЊА (1 до 4)</t>
  </si>
  <si>
    <t>III. НЕТО ПРИЛИВ ГОТОВИНЕ ИЗ АКТИВНОСТИ ФИНАНСИРАЊА (I-II)</t>
  </si>
  <si>
    <t>IV. НЕТО ОДЛИВ ГОТОВИНЕ ИЗ АКТИВНОСТИ ФИНАНСИРАЊА (II-I)</t>
  </si>
  <si>
    <t>Г. СВЕГА ПРИЛИВИ ГОТОВИНЕ (301+313+325)</t>
  </si>
  <si>
    <t>Д. СВЕГА ОДЛИВИ ГОТОВИНЕ (305+319+329)</t>
  </si>
  <si>
    <t>Ђ. НЕТО ПРИЛИВИ ГОТОВИНЕ (336-337)</t>
  </si>
  <si>
    <t>Е. НЕТО ОДЛИВИ ГОТОВИНЕ (337-336)</t>
  </si>
  <si>
    <t>Ж. ГОТОВИНА НА ПОЧЕТКУ ОБРАЧУНСКОГ ПЕРИОДА</t>
  </si>
  <si>
    <t>З. ПОЗИТИВНЕ КУРСНЕ РАЗЛИКЕ ПО ОСНОВУ ПРЕРАЧУНА ГОТОВИНЕ</t>
  </si>
  <si>
    <t>И. НЕГАТИВНЕ КУРСНЕ РАЗЛИКЕ ПО ОСНОВУ ПРЕРАЧУНА ГОТОВИНЕ</t>
  </si>
  <si>
    <t>Ј. ГОТОВИНА НА КРАЈУ ОБРАЧУНСКОГ ПЕРИОДА (338-339+340+341-342)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</si>
  <si>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</si>
  <si>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</si>
  <si>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</si>
  <si>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</si>
  <si>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</si>
  <si>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</si>
  <si>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</si>
  <si>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Број запослених  по кадровској евиденцији - УКУПНО*</t>
  </si>
  <si>
    <t xml:space="preserve">* број запослених последњег дана извештајног периода </t>
  </si>
  <si>
    <t xml:space="preserve">** позиције од 5 до 29 које се исказују у новчаним јединицама приказати у бруто износу </t>
  </si>
  <si>
    <t>Плански курс:_______________</t>
  </si>
  <si>
    <t>5. Остали пословни приходи</t>
  </si>
  <si>
    <t>67 и 68</t>
  </si>
  <si>
    <t>57 и 58</t>
  </si>
  <si>
    <r>
      <t xml:space="preserve">A.СТАЛНА ИМОВИНА </t>
    </r>
    <r>
      <rPr>
        <sz val="16"/>
        <rFont val="Times New Roman"/>
        <family val="1"/>
        <charset val="238"/>
      </rPr>
      <t>(002+003+004+005+009)</t>
    </r>
  </si>
  <si>
    <r>
      <t xml:space="preserve">B. OБРТНА ИМОВИНА </t>
    </r>
    <r>
      <rPr>
        <sz val="16"/>
        <rFont val="Times New Roman"/>
        <family val="1"/>
        <charset val="238"/>
      </rPr>
      <t>(013+014+015)</t>
    </r>
  </si>
  <si>
    <r>
      <t xml:space="preserve">Г. ПОСЛОВНА ИМОВИНА </t>
    </r>
    <r>
      <rPr>
        <sz val="16"/>
        <rFont val="Times New Roman"/>
        <family val="1"/>
        <charset val="238"/>
      </rPr>
      <t>(001+012+021)</t>
    </r>
  </si>
  <si>
    <r>
      <t xml:space="preserve">Ђ. УКУПНА АКТИВА </t>
    </r>
    <r>
      <rPr>
        <sz val="16"/>
        <rFont val="Times New Roman"/>
        <family val="1"/>
        <charset val="238"/>
      </rPr>
      <t>(022+023)</t>
    </r>
  </si>
  <si>
    <r>
      <t xml:space="preserve">A. KАПИТАЛ </t>
    </r>
    <r>
      <rPr>
        <sz val="16"/>
        <rFont val="Times New Roman"/>
        <family val="1"/>
        <charset val="238"/>
      </rPr>
      <t>(102+103+104+105+106-107+108-109-110)</t>
    </r>
  </si>
  <si>
    <r>
      <t xml:space="preserve">Б. ДУГОРОЧНА РЕЗЕРВИСАЊА И ОБАВЕЗЕ </t>
    </r>
    <r>
      <rPr>
        <sz val="16"/>
        <rFont val="Times New Roman"/>
        <family val="1"/>
        <charset val="238"/>
      </rPr>
      <t>(112+113+116)</t>
    </r>
  </si>
  <si>
    <t>020,022,023,026,027(дeo)</t>
  </si>
  <si>
    <t>**Укупно стање кредитне задужености треба да одговара збиру позиција 6.2 и 7.2 - у обрасцу 10</t>
  </si>
  <si>
    <t>021,025,027дeo, 028 дeo</t>
  </si>
  <si>
    <t xml:space="preserve">Накнаде трошкова на службеном путу </t>
  </si>
  <si>
    <t>Реализација 
01.01-31.12.2013.      Претходна година</t>
  </si>
  <si>
    <t>План за
01.01-31.12.2014.             Текућа година</t>
  </si>
  <si>
    <t xml:space="preserve">Планирано стање 
на дан 31.12.2014. </t>
  </si>
  <si>
    <t>Предузеће: ЈП за склоништа</t>
  </si>
  <si>
    <t>Матични број: 07892845</t>
  </si>
  <si>
    <t>Одлазак у пензију</t>
  </si>
  <si>
    <t>Текући рачун</t>
  </si>
  <si>
    <t>Banca Intesa A.D.</t>
  </si>
  <si>
    <t>Piraeus Bank AD Beograd</t>
  </si>
  <si>
    <t>Marfin Bank A.D.</t>
  </si>
  <si>
    <t>Komercijalna Banka A.D.</t>
  </si>
  <si>
    <t>Univerzal Banka A.D.</t>
  </si>
  <si>
    <t>Banka Poštanska Štedionica A.D</t>
  </si>
  <si>
    <t>AIK Banka A.D.</t>
  </si>
  <si>
    <t>Credy Banka A.D.</t>
  </si>
  <si>
    <t>Unicredit banka A.D.</t>
  </si>
  <si>
    <t>Закуп склоништа</t>
  </si>
  <si>
    <t>Закуп локала</t>
  </si>
  <si>
    <t>Закуп пословног простора</t>
  </si>
  <si>
    <t>Стање на дан 
31.12.2013.</t>
  </si>
  <si>
    <t>033дo038,039 (дeo), мунис 037</t>
  </si>
  <si>
    <t>Oвлашћено лице ________________</t>
  </si>
  <si>
    <t xml:space="preserve">ИЗВЕШТАЈ О СТАЊУ ПОЈЕДИНИХ ФИНАНСИЈСКИХ ИНСТРУМЕНАТА У БИЛАНСНОЈ АКТИВИ И ПАСИВИ ЈАВНОГ ПРЕДУЗЕЋА
</t>
  </si>
  <si>
    <t>1</t>
  </si>
  <si>
    <t>I Материјали за одржавање:</t>
  </si>
  <si>
    <t>П1 - електро</t>
  </si>
  <si>
    <t>П2 - машински</t>
  </si>
  <si>
    <t>П3 - водовод</t>
  </si>
  <si>
    <t>П4  - молерско фарб.</t>
  </si>
  <si>
    <t>П5 - профилисане гумене заптивне траке</t>
  </si>
  <si>
    <t>II П6 - Набавка аутоделова и потрошног материјала за одржавање возила - гуме за возила</t>
  </si>
  <si>
    <t>П7 - Ситан инвентар и алат за одржавање склоништа</t>
  </si>
  <si>
    <t>2</t>
  </si>
  <si>
    <t>Средства личне заштите</t>
  </si>
  <si>
    <t>3</t>
  </si>
  <si>
    <t>Набавка опреме и уређаја у склоништима:</t>
  </si>
  <si>
    <t>П1 - набавка ручних генератора</t>
  </si>
  <si>
    <t>П2 - ФКЗ</t>
  </si>
  <si>
    <t>4</t>
  </si>
  <si>
    <t>Набавка опреме за боравак у склоништима:</t>
  </si>
  <si>
    <t>П1 - опрема за боравак</t>
  </si>
  <si>
    <t>П2 - санитарна опрема</t>
  </si>
  <si>
    <t>П3 - опрема за воду</t>
  </si>
  <si>
    <t>П4 - опрема за самоспасавање</t>
  </si>
  <si>
    <t>Набавка горива</t>
  </si>
  <si>
    <t>Набавка потребне хардверске опреме</t>
  </si>
  <si>
    <t>Средства за одржавање хигијене</t>
  </si>
  <si>
    <t>Канцеларијски материјал</t>
  </si>
  <si>
    <t>Тонери</t>
  </si>
  <si>
    <t>Топли и хладни напитци</t>
  </si>
  <si>
    <t>Набавка електричне енергије</t>
  </si>
  <si>
    <t>Обезбеђење објеката</t>
  </si>
  <si>
    <t>Дефектажа и сервисирање постојећих дизел агрегата</t>
  </si>
  <si>
    <t>Услуге хитних интервенција у склоништима</t>
  </si>
  <si>
    <t>Сервисирање возног парка</t>
  </si>
  <si>
    <t>Набавка и замена дотрајалог платна на седиштима</t>
  </si>
  <si>
    <t>Здравствене услуге (систематски прегледи)</t>
  </si>
  <si>
    <t>Услуге израде плана генералне регулационе мреже</t>
  </si>
  <si>
    <t>Одржавање  ASW информационог система</t>
  </si>
  <si>
    <t>Услуге процене имовине</t>
  </si>
  <si>
    <t>Услуга увођења ISO стандарда 9001</t>
  </si>
  <si>
    <t>Адвокатске услуге</t>
  </si>
  <si>
    <t>Услуга израде пројектне документације у циљу легализације изграђених склоништа</t>
  </si>
  <si>
    <t>Услуга мобилне телефоније</t>
  </si>
  <si>
    <t>Одржавање пословних простора и пословних објеката:</t>
  </si>
  <si>
    <t>П1 - одржавање стаклене фасаде</t>
  </si>
  <si>
    <t>П2 - одржавање подова</t>
  </si>
  <si>
    <t>П3 - инсталација и уређаја</t>
  </si>
  <si>
    <t>П4 - обавезне периодичне противпожарне контроле, сервис аутоматских врата и сл.</t>
  </si>
  <si>
    <t>П5 - одржавање зеленила</t>
  </si>
  <si>
    <t>Разне занатске услуге у функцији одржавања склоништа:</t>
  </si>
  <si>
    <t>П1 - викловање мотора</t>
  </si>
  <si>
    <t>П2 - израда металних рез.делова за уређаје и опрему</t>
  </si>
  <si>
    <t>П3 - монтажа профилисаних гум.зативака</t>
  </si>
  <si>
    <t>П4 - мање занатске поправке у склоништима</t>
  </si>
  <si>
    <t>П5 - прање теренских возила</t>
  </si>
  <si>
    <t>Текуће и инвестиционо одржавање склоништа увођењем коопераната</t>
  </si>
  <si>
    <t>Oстало</t>
  </si>
  <si>
    <t>Канцеларијски намештај</t>
  </si>
  <si>
    <t>Набавка агрегата 220 W</t>
  </si>
  <si>
    <t>Набавка апарата за почетно гашење пожара</t>
  </si>
  <si>
    <t>Набавка стручне литературе</t>
  </si>
  <si>
    <t>Рекламни материјал</t>
  </si>
  <si>
    <t>Набавка алата, резервних делова и материјала за одржавање хардвера</t>
  </si>
  <si>
    <t>Набавка уређаја за фотокопирање</t>
  </si>
  <si>
    <t>Набавка аутоделова и потрошног материјала за одржавање возила - мазиво</t>
  </si>
  <si>
    <t>Ревизија</t>
  </si>
  <si>
    <t>Геодетско снимање за потребе укњижбе</t>
  </si>
  <si>
    <t>Услуге сервисирања и контоле противпожарних и хидрантских система у склоништу</t>
  </si>
  <si>
    <t>Услуге стручног образовања запослених</t>
  </si>
  <si>
    <t>Услуге прикључка и сагласности на прикључење објекта на јавне енерг.системе - по рачунима комуналних предузећа</t>
  </si>
  <si>
    <t>Легализација изграђених склоништа (разне таксе за укњижбу, употр.дозволу и сл)</t>
  </si>
  <si>
    <t>Услуге судског вештачења</t>
  </si>
  <si>
    <t>ПТТ услуге</t>
  </si>
  <si>
    <t>Комуналне услуге</t>
  </si>
  <si>
    <t>Обавезни лекарски прегледи</t>
  </si>
  <si>
    <t>Курс прве помоћи</t>
  </si>
  <si>
    <t>Регистрација и осигурање возила</t>
  </si>
  <si>
    <t>Разноврсне хитне услуге одржавања и занатских поправки</t>
  </si>
  <si>
    <t>Израда пројектног програма ради израде плана генералне регулационе мреже</t>
  </si>
  <si>
    <t>Oвлашћено лице: __________________________</t>
  </si>
  <si>
    <t>Oвлашћено лице: ____________________</t>
  </si>
  <si>
    <t>Oвлашћено лице: ________________________</t>
  </si>
  <si>
    <t>Овлашћено лице_____________</t>
  </si>
  <si>
    <t>Наканде члановима надзорног одбора***</t>
  </si>
  <si>
    <t>Стипендије-стручно усавршавање (семинари)</t>
  </si>
  <si>
    <t>Споразумни прекид радног односа</t>
  </si>
  <si>
    <t>Донације*</t>
  </si>
  <si>
    <t xml:space="preserve">Интернет услуге   </t>
  </si>
  <si>
    <t>Дератизација</t>
  </si>
  <si>
    <t>Осигурање посл. објеката, посл. зграде и запосл.</t>
  </si>
  <si>
    <t>БИЛАНС УСПЕХА у периоду 01.07.-30.09.2014. године</t>
  </si>
  <si>
    <t>период  30.09.2014.</t>
  </si>
  <si>
    <t xml:space="preserve">Индекс 
 период 30.09.2014/ план текућа година </t>
  </si>
  <si>
    <t>БИЛАНС СТАЊА  на дан 01.01.-30.09.2014. године</t>
  </si>
  <si>
    <t>Индекс период 30.09.2014/ програм текућа година</t>
  </si>
  <si>
    <t>ИЗВЕШТАЈ О ТОКОВИМА ГОТОВИНЕ у периоду од 01.07.-30.09.2014. године</t>
  </si>
  <si>
    <t>период 30.09.2014.</t>
  </si>
  <si>
    <t xml:space="preserve">Индекс 
 период 30.09.2014/ програм текућа година </t>
  </si>
  <si>
    <t>Стање на дан 30.09.2014. године**</t>
  </si>
  <si>
    <t xml:space="preserve">Индекс 
 период 30.09.2014./ план текућа година </t>
  </si>
  <si>
    <t xml:space="preserve">Индекс 
 период 30.09.2014/ текућа година </t>
  </si>
  <si>
    <t>Реализација 
01.01-31.12.2013.
 Претходна година</t>
  </si>
  <si>
    <t>Период 01.07-30.09.2014.</t>
  </si>
  <si>
    <t xml:space="preserve">Индекс 
 период 01.07-30.09.2014/ текућа година </t>
  </si>
  <si>
    <t>Датум: 30.10.2014. године</t>
  </si>
  <si>
    <t>KBM Banka A.D.</t>
  </si>
  <si>
    <t>*** Надзорни одбор именован 04.09.2014.г.</t>
  </si>
</sst>
</file>

<file path=xl/styles.xml><?xml version="1.0" encoding="utf-8"?>
<styleSheet xmlns="http://schemas.openxmlformats.org/spreadsheetml/2006/main">
  <numFmts count="3">
    <numFmt numFmtId="164" formatCode="###########"/>
    <numFmt numFmtId="165" formatCode="#,##0;[Red]#,##0"/>
    <numFmt numFmtId="166" formatCode="#,##0.00;[Red]#,##0.00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i/>
      <sz val="14"/>
      <name val="Times New Roman"/>
      <family val="1"/>
    </font>
    <font>
      <sz val="8"/>
      <color indexed="8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4"/>
      <color rgb="FF000000"/>
      <name val="Times New Roman"/>
      <family val="1"/>
    </font>
    <font>
      <sz val="16"/>
      <color rgb="FFFF0000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</font>
    <font>
      <i/>
      <sz val="12"/>
      <color indexed="8"/>
      <name val="Times New Roman"/>
      <family val="1"/>
    </font>
    <font>
      <sz val="10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38"/>
    </font>
    <font>
      <sz val="10"/>
      <color indexed="8"/>
      <name val="Arial"/>
      <family val="2"/>
    </font>
    <font>
      <sz val="9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15" fillId="0" borderId="0"/>
    <xf numFmtId="0" fontId="38" fillId="0" borderId="0"/>
    <xf numFmtId="0" fontId="3" fillId="0" borderId="0"/>
    <xf numFmtId="0" fontId="2" fillId="0" borderId="0"/>
  </cellStyleXfs>
  <cellXfs count="541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Border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center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left"/>
    </xf>
    <xf numFmtId="0" fontId="9" fillId="0" borderId="0" xfId="0" applyFont="1" applyAlignment="1">
      <alignment horizontal="right"/>
    </xf>
    <xf numFmtId="0" fontId="4" fillId="0" borderId="0" xfId="0" applyFont="1" applyBorder="1"/>
    <xf numFmtId="0" fontId="8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/>
    <xf numFmtId="0" fontId="10" fillId="0" borderId="1" xfId="0" applyFont="1" applyBorder="1"/>
    <xf numFmtId="0" fontId="9" fillId="0" borderId="1" xfId="0" applyFont="1" applyBorder="1"/>
    <xf numFmtId="0" fontId="11" fillId="0" borderId="1" xfId="0" applyFont="1" applyBorder="1"/>
    <xf numFmtId="0" fontId="10" fillId="0" borderId="0" xfId="0" applyFont="1" applyBorder="1"/>
    <xf numFmtId="0" fontId="11" fillId="0" borderId="4" xfId="0" applyFont="1" applyBorder="1"/>
    <xf numFmtId="0" fontId="9" fillId="0" borderId="4" xfId="0" applyFont="1" applyBorder="1"/>
    <xf numFmtId="0" fontId="12" fillId="0" borderId="0" xfId="0" applyFont="1"/>
    <xf numFmtId="0" fontId="4" fillId="0" borderId="0" xfId="0" applyFont="1" applyBorder="1" applyAlignment="1"/>
    <xf numFmtId="0" fontId="9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6" fillId="0" borderId="0" xfId="0" applyFont="1"/>
    <xf numFmtId="0" fontId="0" fillId="0" borderId="0" xfId="0" applyAlignment="1"/>
    <xf numFmtId="0" fontId="16" fillId="0" borderId="0" xfId="0" applyFont="1" applyBorder="1"/>
    <xf numFmtId="0" fontId="16" fillId="0" borderId="0" xfId="0" applyFont="1" applyAlignment="1">
      <alignment horizontal="right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9" fillId="0" borderId="0" xfId="0" applyFont="1" applyBorder="1"/>
    <xf numFmtId="0" fontId="8" fillId="0" borderId="0" xfId="0" applyFont="1" applyBorder="1" applyAlignment="1"/>
    <xf numFmtId="49" fontId="4" fillId="0" borderId="0" xfId="0" applyNumberFormat="1" applyFont="1"/>
    <xf numFmtId="49" fontId="5" fillId="0" borderId="0" xfId="0" applyNumberFormat="1" applyFont="1"/>
    <xf numFmtId="0" fontId="20" fillId="0" borderId="0" xfId="0" applyFont="1"/>
    <xf numFmtId="0" fontId="20" fillId="0" borderId="0" xfId="0" applyFont="1" applyBorder="1"/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/>
    <xf numFmtId="0" fontId="21" fillId="0" borderId="0" xfId="0" applyFont="1"/>
    <xf numFmtId="0" fontId="21" fillId="0" borderId="1" xfId="0" applyFont="1" applyBorder="1" applyAlignment="1">
      <alignment horizontal="center"/>
    </xf>
    <xf numFmtId="0" fontId="21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21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3" fontId="8" fillId="0" borderId="1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49" fontId="21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3" fontId="21" fillId="0" borderId="0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49" fontId="22" fillId="0" borderId="1" xfId="0" applyNumberFormat="1" applyFont="1" applyBorder="1" applyAlignment="1">
      <alignment horizontal="center" vertical="center"/>
    </xf>
    <xf numFmtId="3" fontId="22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9" fontId="21" fillId="0" borderId="0" xfId="0" applyNumberFormat="1" applyFont="1"/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vertical="center" wrapText="1"/>
    </xf>
    <xf numFmtId="49" fontId="22" fillId="0" borderId="0" xfId="0" applyNumberFormat="1" applyFont="1" applyAlignment="1"/>
    <xf numFmtId="0" fontId="21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4" fillId="0" borderId="0" xfId="0" applyFont="1"/>
    <xf numFmtId="0" fontId="8" fillId="0" borderId="0" xfId="0" applyFont="1" applyBorder="1" applyAlignment="1">
      <alignment horizontal="left" vertical="center" wrapText="1"/>
    </xf>
    <xf numFmtId="0" fontId="21" fillId="0" borderId="0" xfId="0" applyFont="1" applyBorder="1" applyAlignment="1">
      <alignment wrapText="1"/>
    </xf>
    <xf numFmtId="0" fontId="21" fillId="0" borderId="0" xfId="0" applyFont="1" applyBorder="1" applyAlignment="1">
      <alignment horizontal="center" wrapText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Font="1" applyFill="1" applyBorder="1" applyAlignment="1">
      <alignment horizontal="left" vertical="center" wrapText="1"/>
    </xf>
    <xf numFmtId="3" fontId="21" fillId="0" borderId="1" xfId="0" applyNumberFormat="1" applyFont="1" applyBorder="1" applyAlignment="1">
      <alignment horizontal="right" vertical="center" wrapText="1"/>
    </xf>
    <xf numFmtId="49" fontId="21" fillId="2" borderId="1" xfId="1" applyNumberFormat="1" applyFont="1" applyFill="1" applyBorder="1" applyAlignment="1">
      <alignment horizontal="center" vertical="center" wrapText="1"/>
    </xf>
    <xf numFmtId="0" fontId="21" fillId="2" borderId="1" xfId="1" applyFont="1" applyFill="1" applyBorder="1" applyAlignment="1"/>
    <xf numFmtId="0" fontId="21" fillId="2" borderId="1" xfId="1" applyFont="1" applyFill="1" applyBorder="1" applyAlignment="1">
      <alignment horizontal="left" wrapText="1"/>
    </xf>
    <xf numFmtId="3" fontId="21" fillId="0" borderId="1" xfId="0" applyNumberFormat="1" applyFont="1" applyFill="1" applyBorder="1" applyAlignment="1">
      <alignment horizontal="right" vertical="center" wrapText="1"/>
    </xf>
    <xf numFmtId="0" fontId="21" fillId="2" borderId="1" xfId="1" applyFont="1" applyFill="1" applyBorder="1" applyAlignment="1">
      <alignment horizontal="left"/>
    </xf>
    <xf numFmtId="0" fontId="21" fillId="2" borderId="1" xfId="1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0" xfId="0" applyFont="1" applyBorder="1"/>
    <xf numFmtId="49" fontId="21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5" fillId="0" borderId="0" xfId="0" applyFont="1"/>
    <xf numFmtId="2" fontId="25" fillId="0" borderId="0" xfId="0" applyNumberFormat="1" applyFont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0" xfId="0" applyFont="1" applyAlignment="1"/>
    <xf numFmtId="0" fontId="25" fillId="0" borderId="0" xfId="0" applyFont="1" applyAlignment="1">
      <alignment horizontal="left"/>
    </xf>
    <xf numFmtId="0" fontId="26" fillId="0" borderId="1" xfId="0" applyFont="1" applyFill="1" applyBorder="1" applyAlignment="1">
      <alignment horizontal="left" vertical="center" wrapText="1"/>
    </xf>
    <xf numFmtId="0" fontId="26" fillId="0" borderId="1" xfId="0" quotePrefix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/>
    </xf>
    <xf numFmtId="0" fontId="28" fillId="0" borderId="0" xfId="0" applyFont="1"/>
    <xf numFmtId="49" fontId="28" fillId="0" borderId="1" xfId="0" applyNumberFormat="1" applyFont="1" applyBorder="1" applyAlignment="1">
      <alignment horizontal="center"/>
    </xf>
    <xf numFmtId="0" fontId="28" fillId="0" borderId="1" xfId="0" applyFont="1" applyBorder="1"/>
    <xf numFmtId="0" fontId="28" fillId="0" borderId="0" xfId="0" applyFont="1" applyBorder="1"/>
    <xf numFmtId="0" fontId="28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left" vertical="center" wrapText="1"/>
    </xf>
    <xf numFmtId="0" fontId="28" fillId="0" borderId="0" xfId="0" applyFont="1" applyBorder="1" applyAlignment="1">
      <alignment wrapText="1"/>
    </xf>
    <xf numFmtId="49" fontId="27" fillId="0" borderId="1" xfId="0" applyNumberFormat="1" applyFont="1" applyBorder="1" applyAlignment="1">
      <alignment horizontal="center"/>
    </xf>
    <xf numFmtId="0" fontId="26" fillId="0" borderId="1" xfId="0" applyFont="1" applyFill="1" applyBorder="1"/>
    <xf numFmtId="0" fontId="26" fillId="0" borderId="1" xfId="0" quotePrefix="1" applyFont="1" applyFill="1" applyBorder="1" applyAlignment="1">
      <alignment horizontal="center"/>
    </xf>
    <xf numFmtId="0" fontId="26" fillId="0" borderId="0" xfId="0" applyFont="1" applyFill="1" applyBorder="1"/>
    <xf numFmtId="0" fontId="27" fillId="0" borderId="1" xfId="0" applyFont="1" applyFill="1" applyBorder="1"/>
    <xf numFmtId="0" fontId="28" fillId="0" borderId="1" xfId="0" applyFont="1" applyBorder="1" applyAlignment="1">
      <alignment wrapText="1"/>
    </xf>
    <xf numFmtId="0" fontId="27" fillId="0" borderId="0" xfId="0" applyFont="1" applyFill="1" applyBorder="1" applyAlignment="1">
      <alignment horizontal="center"/>
    </xf>
    <xf numFmtId="0" fontId="25" fillId="0" borderId="1" xfId="0" applyFont="1" applyBorder="1" applyAlignment="1">
      <alignment wrapText="1"/>
    </xf>
    <xf numFmtId="0" fontId="27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8" fillId="0" borderId="0" xfId="0" applyFont="1" applyAlignment="1">
      <alignment vertical="top"/>
    </xf>
    <xf numFmtId="0" fontId="28" fillId="0" borderId="0" xfId="0" applyFont="1" applyAlignment="1">
      <alignment horizontal="center"/>
    </xf>
    <xf numFmtId="0" fontId="25" fillId="0" borderId="1" xfId="0" applyFont="1" applyBorder="1" applyAlignment="1"/>
    <xf numFmtId="49" fontId="8" fillId="0" borderId="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9" fillId="0" borderId="0" xfId="0" applyFont="1" applyFill="1" applyBorder="1"/>
    <xf numFmtId="3" fontId="22" fillId="0" borderId="1" xfId="0" applyNumberFormat="1" applyFont="1" applyBorder="1" applyAlignment="1">
      <alignment horizontal="right" vertical="center" wrapText="1"/>
    </xf>
    <xf numFmtId="3" fontId="25" fillId="0" borderId="1" xfId="0" applyNumberFormat="1" applyFont="1" applyFill="1" applyBorder="1" applyAlignment="1">
      <alignment horizontal="right" vertical="center" wrapText="1"/>
    </xf>
    <xf numFmtId="3" fontId="5" fillId="0" borderId="0" xfId="0" applyNumberFormat="1" applyFont="1"/>
    <xf numFmtId="3" fontId="0" fillId="0" borderId="0" xfId="0" applyNumberFormat="1"/>
    <xf numFmtId="3" fontId="7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/>
    <xf numFmtId="3" fontId="21" fillId="0" borderId="0" xfId="0" applyNumberFormat="1" applyFont="1"/>
    <xf numFmtId="3" fontId="21" fillId="0" borderId="0" xfId="0" applyNumberFormat="1" applyFont="1" applyAlignment="1">
      <alignment horizontal="center"/>
    </xf>
    <xf numFmtId="3" fontId="21" fillId="0" borderId="1" xfId="0" applyNumberFormat="1" applyFont="1" applyBorder="1" applyAlignment="1">
      <alignment wrapText="1"/>
    </xf>
    <xf numFmtId="0" fontId="8" fillId="3" borderId="1" xfId="0" applyFont="1" applyFill="1" applyBorder="1" applyAlignment="1">
      <alignment horizontal="left" wrapText="1"/>
    </xf>
    <xf numFmtId="0" fontId="21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center" vertical="center" wrapText="1"/>
    </xf>
    <xf numFmtId="3" fontId="25" fillId="3" borderId="1" xfId="0" applyNumberFormat="1" applyFont="1" applyFill="1" applyBorder="1" applyAlignment="1">
      <alignment horizontal="righ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wrapText="1"/>
    </xf>
    <xf numFmtId="0" fontId="23" fillId="3" borderId="1" xfId="0" applyFont="1" applyFill="1" applyBorder="1" applyAlignment="1">
      <alignment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3" fontId="22" fillId="3" borderId="1" xfId="0" applyNumberFormat="1" applyFont="1" applyFill="1" applyBorder="1" applyAlignment="1">
      <alignment horizontal="right" vertical="center" wrapText="1"/>
    </xf>
    <xf numFmtId="0" fontId="22" fillId="3" borderId="1" xfId="0" applyFont="1" applyFill="1" applyBorder="1" applyAlignment="1">
      <alignment vertical="center" wrapText="1"/>
    </xf>
    <xf numFmtId="49" fontId="22" fillId="3" borderId="1" xfId="0" quotePrefix="1" applyNumberFormat="1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3" fontId="21" fillId="3" borderId="1" xfId="0" applyNumberFormat="1" applyFont="1" applyFill="1" applyBorder="1" applyAlignment="1">
      <alignment wrapText="1"/>
    </xf>
    <xf numFmtId="0" fontId="21" fillId="3" borderId="8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21" fillId="3" borderId="9" xfId="0" applyFont="1" applyFill="1" applyBorder="1" applyAlignment="1">
      <alignment horizontal="center" vertical="center" wrapText="1"/>
    </xf>
    <xf numFmtId="3" fontId="21" fillId="3" borderId="9" xfId="0" applyNumberFormat="1" applyFont="1" applyFill="1" applyBorder="1" applyAlignment="1">
      <alignment wrapText="1"/>
    </xf>
    <xf numFmtId="49" fontId="21" fillId="3" borderId="1" xfId="1" applyNumberFormat="1" applyFont="1" applyFill="1" applyBorder="1" applyAlignment="1">
      <alignment horizontal="center"/>
    </xf>
    <xf numFmtId="0" fontId="21" fillId="3" borderId="1" xfId="1" applyFont="1" applyFill="1" applyBorder="1" applyAlignment="1"/>
    <xf numFmtId="3" fontId="21" fillId="3" borderId="1" xfId="0" applyNumberFormat="1" applyFont="1" applyFill="1" applyBorder="1" applyAlignment="1">
      <alignment horizontal="right" vertical="center" wrapText="1"/>
    </xf>
    <xf numFmtId="0" fontId="21" fillId="3" borderId="1" xfId="1" applyFont="1" applyFill="1" applyBorder="1" applyAlignment="1">
      <alignment horizontal="left" wrapText="1"/>
    </xf>
    <xf numFmtId="0" fontId="21" fillId="3" borderId="1" xfId="1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21" fillId="3" borderId="1" xfId="0" quotePrefix="1" applyNumberFormat="1" applyFont="1" applyFill="1" applyBorder="1" applyAlignment="1">
      <alignment horizontal="right" vertical="center" wrapText="1"/>
    </xf>
    <xf numFmtId="3" fontId="22" fillId="0" borderId="1" xfId="0" applyNumberFormat="1" applyFont="1" applyFill="1" applyBorder="1" applyAlignment="1" applyProtection="1">
      <alignment horizontal="right" vertical="center"/>
      <protection locked="0"/>
    </xf>
    <xf numFmtId="3" fontId="22" fillId="0" borderId="1" xfId="0" applyNumberFormat="1" applyFont="1" applyFill="1" applyBorder="1" applyAlignment="1" applyProtection="1">
      <alignment horizontal="right" vertical="center"/>
    </xf>
    <xf numFmtId="3" fontId="22" fillId="3" borderId="1" xfId="0" applyNumberFormat="1" applyFont="1" applyFill="1" applyBorder="1" applyAlignment="1" applyProtection="1">
      <alignment horizontal="right" vertical="center"/>
    </xf>
    <xf numFmtId="0" fontId="8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right" vertical="center" wrapText="1"/>
    </xf>
    <xf numFmtId="49" fontId="21" fillId="0" borderId="4" xfId="0" applyNumberFormat="1" applyFont="1" applyBorder="1" applyAlignment="1">
      <alignment horizontal="center" vertical="center"/>
    </xf>
    <xf numFmtId="0" fontId="21" fillId="0" borderId="4" xfId="0" applyFont="1" applyBorder="1"/>
    <xf numFmtId="3" fontId="21" fillId="0" borderId="4" xfId="0" applyNumberFormat="1" applyFont="1" applyBorder="1"/>
    <xf numFmtId="0" fontId="33" fillId="0" borderId="11" xfId="0" applyFont="1" applyBorder="1"/>
    <xf numFmtId="49" fontId="21" fillId="0" borderId="12" xfId="0" applyNumberFormat="1" applyFont="1" applyBorder="1" applyAlignment="1">
      <alignment horizontal="center" vertical="center"/>
    </xf>
    <xf numFmtId="0" fontId="21" fillId="0" borderId="12" xfId="0" applyFont="1" applyBorder="1"/>
    <xf numFmtId="3" fontId="21" fillId="0" borderId="12" xfId="0" applyNumberFormat="1" applyFont="1" applyBorder="1"/>
    <xf numFmtId="49" fontId="21" fillId="0" borderId="13" xfId="0" applyNumberFormat="1" applyFont="1" applyBorder="1" applyAlignment="1">
      <alignment horizontal="center" vertical="center"/>
    </xf>
    <xf numFmtId="0" fontId="21" fillId="0" borderId="13" xfId="0" applyFont="1" applyBorder="1"/>
    <xf numFmtId="0" fontId="33" fillId="0" borderId="14" xfId="0" applyFont="1" applyBorder="1"/>
    <xf numFmtId="3" fontId="21" fillId="0" borderId="13" xfId="0" applyNumberFormat="1" applyFont="1" applyBorder="1"/>
    <xf numFmtId="49" fontId="21" fillId="0" borderId="15" xfId="0" applyNumberFormat="1" applyFont="1" applyBorder="1" applyAlignment="1">
      <alignment horizontal="center" vertical="center"/>
    </xf>
    <xf numFmtId="4" fontId="30" fillId="0" borderId="0" xfId="0" applyNumberFormat="1" applyFont="1" applyAlignment="1">
      <alignment wrapText="1"/>
    </xf>
    <xf numFmtId="3" fontId="27" fillId="0" borderId="1" xfId="0" applyNumberFormat="1" applyFont="1" applyFill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0" fontId="27" fillId="0" borderId="1" xfId="0" applyFont="1" applyBorder="1" applyAlignment="1">
      <alignment horizontal="right"/>
    </xf>
    <xf numFmtId="0" fontId="28" fillId="0" borderId="1" xfId="0" applyFont="1" applyBorder="1" applyAlignment="1">
      <alignment horizontal="right"/>
    </xf>
    <xf numFmtId="3" fontId="27" fillId="0" borderId="1" xfId="0" applyNumberFormat="1" applyFont="1" applyBorder="1" applyAlignment="1">
      <alignment horizontal="right"/>
    </xf>
    <xf numFmtId="166" fontId="5" fillId="0" borderId="1" xfId="0" applyNumberFormat="1" applyFont="1" applyFill="1" applyBorder="1" applyAlignment="1">
      <alignment horizontal="right" vertical="top" wrapText="1"/>
    </xf>
    <xf numFmtId="4" fontId="5" fillId="0" borderId="0" xfId="0" applyNumberFormat="1" applyFont="1"/>
    <xf numFmtId="4" fontId="5" fillId="0" borderId="1" xfId="0" applyNumberFormat="1" applyFont="1" applyBorder="1"/>
    <xf numFmtId="4" fontId="31" fillId="0" borderId="0" xfId="0" applyNumberFormat="1" applyFont="1"/>
    <xf numFmtId="4" fontId="32" fillId="0" borderId="0" xfId="0" applyNumberFormat="1" applyFont="1"/>
    <xf numFmtId="4" fontId="5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/>
    <xf numFmtId="0" fontId="26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4" fontId="21" fillId="0" borderId="0" xfId="0" applyNumberFormat="1" applyFont="1" applyFill="1" applyAlignment="1">
      <alignment vertical="center"/>
    </xf>
    <xf numFmtId="4" fontId="21" fillId="0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0" fillId="0" borderId="0" xfId="0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37" fontId="21" fillId="0" borderId="1" xfId="0" applyNumberFormat="1" applyFont="1" applyFill="1" applyBorder="1" applyAlignment="1">
      <alignment horizontal="right" vertical="center" wrapText="1"/>
    </xf>
    <xf numFmtId="37" fontId="21" fillId="3" borderId="1" xfId="0" applyNumberFormat="1" applyFont="1" applyFill="1" applyBorder="1" applyAlignment="1">
      <alignment horizontal="right" vertical="center" wrapText="1"/>
    </xf>
    <xf numFmtId="37" fontId="21" fillId="0" borderId="1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right"/>
    </xf>
    <xf numFmtId="0" fontId="21" fillId="0" borderId="0" xfId="0" applyFont="1" applyBorder="1" applyAlignment="1">
      <alignment horizontal="right" vertical="center" wrapText="1"/>
    </xf>
    <xf numFmtId="4" fontId="21" fillId="0" borderId="0" xfId="0" applyNumberFormat="1" applyFont="1" applyBorder="1" applyAlignment="1">
      <alignment wrapText="1"/>
    </xf>
    <xf numFmtId="2" fontId="22" fillId="3" borderId="1" xfId="0" applyNumberFormat="1" applyFont="1" applyFill="1" applyBorder="1" applyAlignment="1">
      <alignment horizontal="right" vertical="center"/>
    </xf>
    <xf numFmtId="2" fontId="22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49" fontId="22" fillId="0" borderId="1" xfId="0" quotePrefix="1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21" fillId="3" borderId="7" xfId="0" applyNumberFormat="1" applyFont="1" applyFill="1" applyBorder="1" applyAlignment="1">
      <alignment wrapText="1"/>
    </xf>
    <xf numFmtId="4" fontId="21" fillId="0" borderId="7" xfId="0" applyNumberFormat="1" applyFont="1" applyBorder="1" applyAlignment="1">
      <alignment wrapText="1"/>
    </xf>
    <xf numFmtId="4" fontId="21" fillId="3" borderId="10" xfId="0" applyNumberFormat="1" applyFont="1" applyFill="1" applyBorder="1" applyAlignment="1">
      <alignment wrapText="1"/>
    </xf>
    <xf numFmtId="0" fontId="29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6" fillId="0" borderId="0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38" fillId="0" borderId="0" xfId="2"/>
    <xf numFmtId="0" fontId="38" fillId="0" borderId="0" xfId="2" applyAlignment="1"/>
    <xf numFmtId="0" fontId="38" fillId="0" borderId="0" xfId="2" applyAlignment="1">
      <alignment vertical="center"/>
    </xf>
    <xf numFmtId="0" fontId="9" fillId="0" borderId="0" xfId="2" applyFont="1" applyAlignment="1">
      <alignment horizontal="right"/>
    </xf>
    <xf numFmtId="0" fontId="4" fillId="0" borderId="0" xfId="2" applyFont="1"/>
    <xf numFmtId="0" fontId="12" fillId="0" borderId="0" xfId="2" applyFont="1"/>
    <xf numFmtId="0" fontId="12" fillId="0" borderId="0" xfId="2" applyFont="1" applyAlignment="1"/>
    <xf numFmtId="0" fontId="12" fillId="0" borderId="0" xfId="2" applyFont="1" applyAlignment="1">
      <alignment vertical="center"/>
    </xf>
    <xf numFmtId="0" fontId="5" fillId="0" borderId="0" xfId="2" applyFont="1"/>
    <xf numFmtId="0" fontId="5" fillId="0" borderId="0" xfId="2" applyFont="1" applyFill="1" applyAlignment="1"/>
    <xf numFmtId="0" fontId="5" fillId="0" borderId="3" xfId="2" applyFont="1" applyBorder="1" applyAlignment="1"/>
    <xf numFmtId="0" fontId="4" fillId="0" borderId="1" xfId="2" applyFont="1" applyFill="1" applyBorder="1" applyAlignment="1">
      <alignment horizontal="center" vertical="center" wrapText="1"/>
    </xf>
    <xf numFmtId="49" fontId="5" fillId="4" borderId="1" xfId="2" applyNumberFormat="1" applyFont="1" applyFill="1" applyBorder="1" applyAlignment="1">
      <alignment horizontal="center" vertical="center"/>
    </xf>
    <xf numFmtId="0" fontId="4" fillId="4" borderId="1" xfId="2" applyFont="1" applyFill="1" applyBorder="1"/>
    <xf numFmtId="0" fontId="5" fillId="4" borderId="1" xfId="2" applyFont="1" applyFill="1" applyBorder="1" applyAlignment="1"/>
    <xf numFmtId="0" fontId="5" fillId="4" borderId="1" xfId="2" applyFont="1" applyFill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0" fontId="5" fillId="0" borderId="1" xfId="2" applyFont="1" applyFill="1" applyBorder="1" applyAlignment="1"/>
    <xf numFmtId="3" fontId="9" fillId="0" borderId="1" xfId="2" applyNumberFormat="1" applyFont="1" applyFill="1" applyBorder="1" applyAlignment="1">
      <alignment vertical="center"/>
    </xf>
    <xf numFmtId="49" fontId="5" fillId="0" borderId="5" xfId="2" applyNumberFormat="1" applyFont="1" applyBorder="1" applyAlignment="1">
      <alignment horizontal="center" vertical="center"/>
    </xf>
    <xf numFmtId="0" fontId="4" fillId="0" borderId="1" xfId="2" applyFont="1" applyFill="1" applyBorder="1"/>
    <xf numFmtId="0" fontId="4" fillId="0" borderId="1" xfId="2" applyFont="1" applyFill="1" applyBorder="1" applyAlignment="1">
      <alignment wrapText="1"/>
    </xf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49" fontId="5" fillId="0" borderId="0" xfId="2" applyNumberFormat="1" applyFont="1" applyBorder="1" applyAlignment="1">
      <alignment horizontal="center" vertical="center"/>
    </xf>
    <xf numFmtId="0" fontId="9" fillId="0" borderId="0" xfId="2" applyFont="1" applyFill="1" applyBorder="1" applyAlignment="1">
      <alignment wrapText="1"/>
    </xf>
    <xf numFmtId="0" fontId="5" fillId="0" borderId="0" xfId="2" applyFont="1" applyFill="1" applyBorder="1" applyAlignment="1"/>
    <xf numFmtId="3" fontId="9" fillId="0" borderId="0" xfId="2" applyNumberFormat="1" applyFont="1" applyFill="1" applyBorder="1" applyAlignment="1">
      <alignment vertical="center"/>
    </xf>
    <xf numFmtId="0" fontId="5" fillId="0" borderId="0" xfId="2" applyFont="1" applyBorder="1"/>
    <xf numFmtId="0" fontId="5" fillId="0" borderId="0" xfId="2" applyFont="1" applyAlignment="1"/>
    <xf numFmtId="0" fontId="5" fillId="0" borderId="0" xfId="2" applyFont="1" applyBorder="1" applyAlignment="1"/>
    <xf numFmtId="0" fontId="36" fillId="0" borderId="0" xfId="2" applyFont="1" applyAlignment="1">
      <alignment horizontal="center"/>
    </xf>
    <xf numFmtId="3" fontId="9" fillId="0" borderId="1" xfId="2" applyNumberFormat="1" applyFont="1" applyFill="1" applyBorder="1" applyAlignment="1">
      <alignment horizontal="right"/>
    </xf>
    <xf numFmtId="0" fontId="5" fillId="4" borderId="1" xfId="2" applyFont="1" applyFill="1" applyBorder="1" applyAlignment="1">
      <alignment horizontal="right"/>
    </xf>
    <xf numFmtId="49" fontId="28" fillId="0" borderId="0" xfId="0" applyNumberFormat="1" applyFont="1" applyBorder="1" applyAlignment="1">
      <alignment horizontal="center"/>
    </xf>
    <xf numFmtId="0" fontId="28" fillId="0" borderId="0" xfId="0" applyFont="1" applyBorder="1" applyAlignment="1">
      <alignment horizontal="right"/>
    </xf>
    <xf numFmtId="0" fontId="28" fillId="0" borderId="0" xfId="0" applyFont="1" applyFill="1" applyBorder="1"/>
    <xf numFmtId="0" fontId="21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3" fontId="21" fillId="0" borderId="0" xfId="0" applyNumberFormat="1" applyFont="1" applyFill="1" applyBorder="1" applyAlignment="1">
      <alignment wrapText="1"/>
    </xf>
    <xf numFmtId="4" fontId="21" fillId="0" borderId="0" xfId="0" applyNumberFormat="1" applyFont="1" applyFill="1" applyBorder="1" applyAlignment="1">
      <alignment wrapText="1"/>
    </xf>
    <xf numFmtId="0" fontId="5" fillId="0" borderId="0" xfId="2" applyFont="1" applyAlignment="1">
      <alignment horizontal="left"/>
    </xf>
    <xf numFmtId="3" fontId="5" fillId="0" borderId="0" xfId="2" applyNumberFormat="1" applyFont="1" applyAlignment="1">
      <alignment horizontal="right"/>
    </xf>
    <xf numFmtId="3" fontId="38" fillId="0" borderId="0" xfId="2" applyNumberFormat="1" applyAlignment="1">
      <alignment horizontal="right"/>
    </xf>
    <xf numFmtId="3" fontId="4" fillId="0" borderId="0" xfId="2" applyNumberFormat="1" applyFont="1" applyAlignment="1">
      <alignment horizontal="right"/>
    </xf>
    <xf numFmtId="0" fontId="7" fillId="0" borderId="1" xfId="2" applyFont="1" applyFill="1" applyBorder="1" applyAlignment="1">
      <alignment horizontal="center" vertical="center" wrapText="1"/>
    </xf>
    <xf numFmtId="165" fontId="21" fillId="3" borderId="1" xfId="2" applyNumberFormat="1" applyFont="1" applyFill="1" applyBorder="1" applyAlignment="1">
      <alignment horizontal="right" vertical="center" wrapText="1"/>
    </xf>
    <xf numFmtId="0" fontId="21" fillId="0" borderId="0" xfId="2" applyFont="1" applyBorder="1"/>
    <xf numFmtId="165" fontId="21" fillId="0" borderId="0" xfId="2" applyNumberFormat="1" applyFont="1" applyBorder="1"/>
    <xf numFmtId="0" fontId="21" fillId="0" borderId="0" xfId="2" applyFont="1"/>
    <xf numFmtId="165" fontId="21" fillId="0" borderId="1" xfId="2" applyNumberFormat="1" applyFont="1" applyBorder="1" applyAlignment="1">
      <alignment horizontal="right" vertical="center" wrapText="1"/>
    </xf>
    <xf numFmtId="165" fontId="21" fillId="0" borderId="1" xfId="2" applyNumberFormat="1" applyFont="1" applyBorder="1" applyAlignment="1">
      <alignment horizontal="right"/>
    </xf>
    <xf numFmtId="165" fontId="21" fillId="3" borderId="1" xfId="2" applyNumberFormat="1" applyFont="1" applyFill="1" applyBorder="1" applyAlignment="1">
      <alignment horizontal="right"/>
    </xf>
    <xf numFmtId="165" fontId="21" fillId="0" borderId="1" xfId="2" applyNumberFormat="1" applyFont="1" applyFill="1" applyBorder="1" applyAlignment="1">
      <alignment horizontal="right" vertical="center" wrapText="1"/>
    </xf>
    <xf numFmtId="0" fontId="21" fillId="0" borderId="0" xfId="2" applyFont="1" applyBorder="1" applyAlignment="1">
      <alignment vertical="center"/>
    </xf>
    <xf numFmtId="0" fontId="21" fillId="0" borderId="0" xfId="2" applyFont="1" applyAlignment="1">
      <alignment vertical="center"/>
    </xf>
    <xf numFmtId="0" fontId="21" fillId="0" borderId="0" xfId="2" applyFont="1" applyBorder="1" applyAlignment="1">
      <alignment horizontal="center" vertical="center" wrapText="1"/>
    </xf>
    <xf numFmtId="3" fontId="21" fillId="0" borderId="0" xfId="2" applyNumberFormat="1" applyFont="1" applyBorder="1" applyAlignment="1">
      <alignment horizontal="right" vertical="center" wrapText="1"/>
    </xf>
    <xf numFmtId="0" fontId="5" fillId="0" borderId="0" xfId="2" applyFont="1" applyBorder="1" applyAlignment="1">
      <alignment horizontal="left" vertical="center" wrapText="1"/>
    </xf>
    <xf numFmtId="3" fontId="5" fillId="0" borderId="0" xfId="2" applyNumberFormat="1" applyFont="1" applyBorder="1" applyAlignment="1">
      <alignment horizontal="right" vertical="center" wrapText="1"/>
    </xf>
    <xf numFmtId="3" fontId="5" fillId="0" borderId="0" xfId="2" applyNumberFormat="1" applyFont="1" applyBorder="1" applyAlignment="1">
      <alignment horizontal="right"/>
    </xf>
    <xf numFmtId="0" fontId="5" fillId="0" borderId="0" xfId="2" applyFont="1" applyFill="1" applyBorder="1" applyAlignment="1">
      <alignment horizontal="left" vertical="center" wrapText="1"/>
    </xf>
    <xf numFmtId="3" fontId="5" fillId="0" borderId="0" xfId="2" applyNumberFormat="1" applyFont="1" applyFill="1" applyBorder="1" applyAlignment="1">
      <alignment horizontal="right" vertical="center" wrapText="1"/>
    </xf>
    <xf numFmtId="3" fontId="5" fillId="0" borderId="0" xfId="2" applyNumberFormat="1" applyFont="1" applyAlignment="1">
      <alignment horizontal="center"/>
    </xf>
    <xf numFmtId="2" fontId="21" fillId="3" borderId="1" xfId="2" applyNumberFormat="1" applyFont="1" applyFill="1" applyBorder="1" applyAlignment="1">
      <alignment horizontal="right" vertical="center" wrapText="1"/>
    </xf>
    <xf numFmtId="2" fontId="21" fillId="0" borderId="1" xfId="2" applyNumberFormat="1" applyFont="1" applyFill="1" applyBorder="1" applyAlignment="1">
      <alignment horizontal="right" vertical="center" wrapText="1"/>
    </xf>
    <xf numFmtId="165" fontId="21" fillId="0" borderId="0" xfId="2" applyNumberFormat="1" applyFont="1" applyBorder="1" applyAlignment="1">
      <alignment vertical="center"/>
    </xf>
    <xf numFmtId="0" fontId="27" fillId="0" borderId="1" xfId="0" quotePrefix="1" applyFont="1" applyFill="1" applyBorder="1" applyAlignment="1">
      <alignment horizontal="center"/>
    </xf>
    <xf numFmtId="0" fontId="28" fillId="0" borderId="1" xfId="0" applyFont="1" applyFill="1" applyBorder="1" applyAlignment="1">
      <alignment wrapText="1"/>
    </xf>
    <xf numFmtId="0" fontId="28" fillId="0" borderId="1" xfId="0" applyFont="1" applyFill="1" applyBorder="1"/>
    <xf numFmtId="0" fontId="25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horizontal="center" vertical="center" wrapText="1"/>
    </xf>
    <xf numFmtId="3" fontId="26" fillId="0" borderId="1" xfId="0" applyNumberFormat="1" applyFont="1" applyFill="1" applyBorder="1" applyAlignment="1">
      <alignment horizontal="center"/>
    </xf>
    <xf numFmtId="0" fontId="25" fillId="0" borderId="1" xfId="0" applyFont="1" applyFill="1" applyBorder="1"/>
    <xf numFmtId="0" fontId="21" fillId="0" borderId="0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1" fillId="0" borderId="0" xfId="0" applyNumberFormat="1" applyFont="1" applyAlignment="1">
      <alignment horizontal="left" wrapText="1"/>
    </xf>
    <xf numFmtId="3" fontId="21" fillId="0" borderId="0" xfId="0" applyNumberFormat="1" applyFont="1" applyBorder="1"/>
    <xf numFmtId="4" fontId="10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/>
    </xf>
    <xf numFmtId="4" fontId="25" fillId="3" borderId="1" xfId="0" applyNumberFormat="1" applyFont="1" applyFill="1" applyBorder="1" applyAlignment="1">
      <alignment horizontal="right" vertical="center" wrapText="1"/>
    </xf>
    <xf numFmtId="4" fontId="25" fillId="0" borderId="1" xfId="0" applyNumberFormat="1" applyFont="1" applyFill="1" applyBorder="1" applyAlignment="1">
      <alignment horizontal="right" vertical="center" wrapText="1"/>
    </xf>
    <xf numFmtId="3" fontId="25" fillId="3" borderId="1" xfId="0" applyNumberFormat="1" applyFont="1" applyFill="1" applyBorder="1" applyAlignment="1">
      <alignment horizontal="right" vertical="center"/>
    </xf>
    <xf numFmtId="3" fontId="21" fillId="3" borderId="1" xfId="0" applyNumberFormat="1" applyFont="1" applyFill="1" applyBorder="1" applyAlignment="1">
      <alignment horizontal="right" vertical="center"/>
    </xf>
    <xf numFmtId="0" fontId="21" fillId="3" borderId="1" xfId="0" applyFont="1" applyFill="1" applyBorder="1" applyAlignment="1">
      <alignment horizontal="right" vertical="center"/>
    </xf>
    <xf numFmtId="3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right" vertical="center"/>
    </xf>
    <xf numFmtId="3" fontId="21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3" fontId="28" fillId="6" borderId="1" xfId="0" applyNumberFormat="1" applyFont="1" applyFill="1" applyBorder="1" applyAlignment="1">
      <alignment horizontal="right"/>
    </xf>
    <xf numFmtId="49" fontId="27" fillId="6" borderId="1" xfId="0" applyNumberFormat="1" applyFont="1" applyFill="1" applyBorder="1" applyAlignment="1">
      <alignment horizontal="center"/>
    </xf>
    <xf numFmtId="0" fontId="26" fillId="6" borderId="1" xfId="0" applyFont="1" applyFill="1" applyBorder="1"/>
    <xf numFmtId="0" fontId="26" fillId="6" borderId="1" xfId="0" quotePrefix="1" applyFont="1" applyFill="1" applyBorder="1" applyAlignment="1">
      <alignment horizontal="center"/>
    </xf>
    <xf numFmtId="3" fontId="27" fillId="6" borderId="1" xfId="0" applyNumberFormat="1" applyFont="1" applyFill="1" applyBorder="1" applyAlignment="1">
      <alignment horizontal="right"/>
    </xf>
    <xf numFmtId="0" fontId="26" fillId="6" borderId="1" xfId="0" applyFont="1" applyFill="1" applyBorder="1" applyAlignment="1">
      <alignment horizontal="left" vertical="center" wrapText="1"/>
    </xf>
    <xf numFmtId="0" fontId="26" fillId="6" borderId="1" xfId="0" applyFont="1" applyFill="1" applyBorder="1" applyAlignment="1">
      <alignment horizontal="center" vertical="center" wrapText="1"/>
    </xf>
    <xf numFmtId="49" fontId="28" fillId="6" borderId="1" xfId="0" applyNumberFormat="1" applyFont="1" applyFill="1" applyBorder="1" applyAlignment="1">
      <alignment horizontal="center"/>
    </xf>
    <xf numFmtId="0" fontId="27" fillId="6" borderId="1" xfId="0" applyFont="1" applyFill="1" applyBorder="1"/>
    <xf numFmtId="0" fontId="27" fillId="6" borderId="1" xfId="0" applyFont="1" applyFill="1" applyBorder="1" applyAlignment="1">
      <alignment horizontal="center"/>
    </xf>
    <xf numFmtId="1" fontId="27" fillId="6" borderId="1" xfId="0" applyNumberFormat="1" applyFont="1" applyFill="1" applyBorder="1" applyAlignment="1">
      <alignment horizontal="center"/>
    </xf>
    <xf numFmtId="0" fontId="26" fillId="6" borderId="1" xfId="0" quotePrefix="1" applyFont="1" applyFill="1" applyBorder="1" applyAlignment="1">
      <alignment horizontal="center" vertical="center" wrapText="1"/>
    </xf>
    <xf numFmtId="0" fontId="27" fillId="6" borderId="1" xfId="0" applyNumberFormat="1" applyFont="1" applyFill="1" applyBorder="1" applyAlignment="1">
      <alignment horizontal="center"/>
    </xf>
    <xf numFmtId="2" fontId="9" fillId="0" borderId="0" xfId="2" applyNumberFormat="1" applyFont="1" applyAlignment="1">
      <alignment horizontal="right"/>
    </xf>
    <xf numFmtId="3" fontId="38" fillId="0" borderId="0" xfId="2" applyNumberFormat="1" applyFill="1"/>
    <xf numFmtId="4" fontId="2" fillId="0" borderId="0" xfId="4" applyNumberFormat="1" applyFont="1"/>
    <xf numFmtId="2" fontId="12" fillId="0" borderId="0" xfId="2" applyNumberFormat="1" applyFont="1"/>
    <xf numFmtId="3" fontId="12" fillId="0" borderId="0" xfId="2" applyNumberFormat="1" applyFont="1" applyFill="1"/>
    <xf numFmtId="3" fontId="4" fillId="0" borderId="0" xfId="1" applyNumberFormat="1" applyFont="1" applyFill="1" applyAlignment="1"/>
    <xf numFmtId="2" fontId="5" fillId="0" borderId="0" xfId="2" applyNumberFormat="1" applyFont="1" applyFill="1"/>
    <xf numFmtId="2" fontId="36" fillId="0" borderId="0" xfId="2" applyNumberFormat="1" applyFont="1" applyAlignment="1">
      <alignment horizontal="center"/>
    </xf>
    <xf numFmtId="2" fontId="5" fillId="4" borderId="1" xfId="2" applyNumberFormat="1" applyFont="1" applyFill="1" applyBorder="1"/>
    <xf numFmtId="0" fontId="39" fillId="0" borderId="1" xfId="4" applyFont="1" applyBorder="1" applyAlignment="1">
      <alignment vertical="center" wrapText="1"/>
    </xf>
    <xf numFmtId="3" fontId="5" fillId="0" borderId="1" xfId="2" applyNumberFormat="1" applyFont="1" applyFill="1" applyBorder="1" applyAlignment="1">
      <alignment horizontal="right"/>
    </xf>
    <xf numFmtId="2" fontId="5" fillId="0" borderId="1" xfId="2" applyNumberFormat="1" applyFont="1" applyBorder="1" applyAlignment="1">
      <alignment horizontal="right"/>
    </xf>
    <xf numFmtId="0" fontId="40" fillId="0" borderId="1" xfId="4" applyFont="1" applyBorder="1" applyAlignment="1">
      <alignment vertical="center" wrapText="1"/>
    </xf>
    <xf numFmtId="3" fontId="5" fillId="0" borderId="1" xfId="2" applyNumberFormat="1" applyFont="1" applyFill="1" applyBorder="1" applyAlignment="1"/>
    <xf numFmtId="3" fontId="40" fillId="0" borderId="1" xfId="4" applyNumberFormat="1" applyFont="1" applyBorder="1" applyAlignment="1">
      <alignment horizontal="right"/>
    </xf>
    <xf numFmtId="3" fontId="2" fillId="0" borderId="0" xfId="4" applyNumberFormat="1" applyFill="1"/>
    <xf numFmtId="3" fontId="2" fillId="0" borderId="0" xfId="4" applyNumberFormat="1" applyFont="1" applyFill="1"/>
    <xf numFmtId="0" fontId="39" fillId="0" borderId="5" xfId="4" applyFont="1" applyBorder="1" applyAlignment="1">
      <alignment vertical="center" wrapText="1"/>
    </xf>
    <xf numFmtId="3" fontId="5" fillId="4" borderId="1" xfId="2" applyNumberFormat="1" applyFont="1" applyFill="1" applyBorder="1" applyAlignment="1">
      <alignment horizontal="right"/>
    </xf>
    <xf numFmtId="2" fontId="5" fillId="4" borderId="1" xfId="2" applyNumberFormat="1" applyFont="1" applyFill="1" applyBorder="1" applyAlignment="1">
      <alignment horizontal="right"/>
    </xf>
    <xf numFmtId="3" fontId="41" fillId="0" borderId="1" xfId="2" applyNumberFormat="1" applyFont="1" applyFill="1" applyBorder="1" applyAlignment="1">
      <alignment horizontal="right"/>
    </xf>
    <xf numFmtId="3" fontId="40" fillId="0" borderId="1" xfId="4" applyNumberFormat="1" applyFont="1" applyFill="1" applyBorder="1" applyAlignment="1">
      <alignment horizontal="right"/>
    </xf>
    <xf numFmtId="0" fontId="40" fillId="0" borderId="27" xfId="4" applyFont="1" applyBorder="1" applyAlignment="1">
      <alignment vertical="center" wrapText="1"/>
    </xf>
    <xf numFmtId="1" fontId="5" fillId="0" borderId="1" xfId="2" applyNumberFormat="1" applyFont="1" applyBorder="1" applyAlignment="1">
      <alignment horizontal="right"/>
    </xf>
    <xf numFmtId="3" fontId="42" fillId="0" borderId="1" xfId="4" applyNumberFormat="1" applyFont="1" applyFill="1" applyBorder="1" applyAlignment="1">
      <alignment horizontal="right"/>
    </xf>
    <xf numFmtId="3" fontId="5" fillId="5" borderId="1" xfId="2" applyNumberFormat="1" applyFont="1" applyFill="1" applyBorder="1" applyAlignment="1">
      <alignment horizontal="right"/>
    </xf>
    <xf numFmtId="3" fontId="2" fillId="0" borderId="0" xfId="4" applyNumberFormat="1" applyFont="1"/>
    <xf numFmtId="0" fontId="2" fillId="0" borderId="0" xfId="4" applyFont="1"/>
    <xf numFmtId="4" fontId="2" fillId="0" borderId="0" xfId="4" applyNumberFormat="1"/>
    <xf numFmtId="3" fontId="2" fillId="0" borderId="0" xfId="4" applyNumberFormat="1"/>
    <xf numFmtId="0" fontId="2" fillId="0" borderId="0" xfId="4"/>
    <xf numFmtId="0" fontId="39" fillId="0" borderId="5" xfId="4" applyFont="1" applyFill="1" applyBorder="1" applyAlignment="1">
      <alignment vertical="center" wrapText="1"/>
    </xf>
    <xf numFmtId="2" fontId="5" fillId="0" borderId="0" xfId="2" applyNumberFormat="1" applyFont="1" applyBorder="1"/>
    <xf numFmtId="3" fontId="5" fillId="0" borderId="0" xfId="2" applyNumberFormat="1" applyFont="1" applyFill="1" applyBorder="1"/>
    <xf numFmtId="4" fontId="5" fillId="0" borderId="0" xfId="2" applyNumberFormat="1" applyFont="1" applyBorder="1"/>
    <xf numFmtId="3" fontId="5" fillId="0" borderId="0" xfId="2" applyNumberFormat="1" applyFont="1" applyBorder="1"/>
    <xf numFmtId="0" fontId="35" fillId="0" borderId="0" xfId="4" applyFont="1"/>
    <xf numFmtId="0" fontId="2" fillId="0" borderId="0" xfId="4" applyFont="1" applyAlignment="1"/>
    <xf numFmtId="0" fontId="2" fillId="0" borderId="0" xfId="4" applyFont="1" applyAlignment="1">
      <alignment vertical="center"/>
    </xf>
    <xf numFmtId="2" fontId="2" fillId="0" borderId="0" xfId="4" applyNumberFormat="1" applyFont="1"/>
    <xf numFmtId="0" fontId="21" fillId="0" borderId="0" xfId="2" applyFont="1" applyBorder="1" applyAlignment="1">
      <alignment horizontal="left" vertical="center" wrapText="1"/>
    </xf>
    <xf numFmtId="3" fontId="21" fillId="0" borderId="13" xfId="0" applyNumberFormat="1" applyFont="1" applyFill="1" applyBorder="1"/>
    <xf numFmtId="3" fontId="21" fillId="0" borderId="1" xfId="0" applyNumberFormat="1" applyFont="1" applyFill="1" applyBorder="1"/>
    <xf numFmtId="3" fontId="21" fillId="0" borderId="12" xfId="0" applyNumberFormat="1" applyFont="1" applyFill="1" applyBorder="1"/>
    <xf numFmtId="3" fontId="5" fillId="7" borderId="1" xfId="2" applyNumberFormat="1" applyFont="1" applyFill="1" applyBorder="1" applyAlignment="1">
      <alignment horizontal="right"/>
    </xf>
    <xf numFmtId="3" fontId="9" fillId="7" borderId="1" xfId="2" applyNumberFormat="1" applyFont="1" applyFill="1" applyBorder="1" applyAlignment="1">
      <alignment horizontal="right"/>
    </xf>
    <xf numFmtId="3" fontId="42" fillId="7" borderId="1" xfId="4" applyNumberFormat="1" applyFont="1" applyFill="1" applyBorder="1" applyAlignment="1">
      <alignment horizontal="right"/>
    </xf>
    <xf numFmtId="4" fontId="2" fillId="0" borderId="0" xfId="4" applyNumberFormat="1" applyFont="1" applyAlignment="1"/>
    <xf numFmtId="3" fontId="1" fillId="0" borderId="0" xfId="4" applyNumberFormat="1" applyFont="1" applyFill="1"/>
    <xf numFmtId="4" fontId="43" fillId="0" borderId="0" xfId="0" applyNumberFormat="1" applyFont="1" applyBorder="1" applyAlignment="1">
      <alignment wrapText="1"/>
    </xf>
    <xf numFmtId="4" fontId="0" fillId="0" borderId="0" xfId="0" applyNumberFormat="1"/>
    <xf numFmtId="4" fontId="5" fillId="0" borderId="0" xfId="0" applyNumberFormat="1" applyFont="1" applyAlignment="1">
      <alignment horizontal="left" vertical="center" wrapText="1"/>
    </xf>
    <xf numFmtId="4" fontId="21" fillId="0" borderId="0" xfId="0" applyNumberFormat="1" applyFont="1" applyAlignment="1">
      <alignment horizontal="left" vertical="center" wrapText="1"/>
    </xf>
    <xf numFmtId="4" fontId="44" fillId="0" borderId="0" xfId="0" applyNumberFormat="1" applyFont="1" applyAlignment="1">
      <alignment horizontal="left" wrapText="1"/>
    </xf>
    <xf numFmtId="4" fontId="21" fillId="0" borderId="0" xfId="0" applyNumberFormat="1" applyFont="1" applyAlignment="1">
      <alignment horizontal="left" wrapText="1"/>
    </xf>
    <xf numFmtId="4" fontId="21" fillId="0" borderId="0" xfId="0" applyNumberFormat="1" applyFont="1"/>
    <xf numFmtId="3" fontId="28" fillId="0" borderId="0" xfId="0" applyNumberFormat="1" applyFont="1" applyBorder="1"/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8" fillId="0" borderId="17" xfId="0" applyNumberFormat="1" applyFont="1" applyFill="1" applyBorder="1" applyAlignment="1">
      <alignment horizontal="center" vertical="center" wrapText="1"/>
    </xf>
    <xf numFmtId="3" fontId="8" fillId="0" borderId="18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9" xfId="0" applyNumberFormat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/>
    </xf>
    <xf numFmtId="0" fontId="21" fillId="0" borderId="0" xfId="2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8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28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 wrapText="1"/>
    </xf>
    <xf numFmtId="2" fontId="26" fillId="0" borderId="1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9" fillId="0" borderId="5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4" fillId="0" borderId="17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4" fillId="0" borderId="29" xfId="2" applyFont="1" applyFill="1" applyBorder="1" applyAlignment="1">
      <alignment horizontal="center" vertical="center" wrapText="1"/>
    </xf>
    <xf numFmtId="2" fontId="4" fillId="0" borderId="5" xfId="2" applyNumberFormat="1" applyFont="1" applyFill="1" applyBorder="1" applyAlignment="1">
      <alignment horizontal="center" vertical="center" wrapText="1"/>
    </xf>
    <xf numFmtId="2" fontId="4" fillId="0" borderId="4" xfId="2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9" fillId="0" borderId="30" xfId="0" applyFont="1" applyBorder="1" applyAlignment="1">
      <alignment horizontal="center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9" fillId="0" borderId="4" xfId="0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Normal 4" xfId="3"/>
    <cellStyle name="Normal 4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42</xdr:row>
      <xdr:rowOff>0</xdr:rowOff>
    </xdr:from>
    <xdr:to>
      <xdr:col>8</xdr:col>
      <xdr:colOff>0</xdr:colOff>
      <xdr:row>42</xdr:row>
      <xdr:rowOff>0</xdr:rowOff>
    </xdr:to>
    <xdr:sp macro="" textlink="">
      <xdr:nvSpPr>
        <xdr:cNvPr id="1227" name="Line 3"/>
        <xdr:cNvSpPr>
          <a:spLocks noChangeShapeType="1"/>
        </xdr:cNvSpPr>
      </xdr:nvSpPr>
      <xdr:spPr bwMode="auto">
        <a:xfrm>
          <a:off x="16916400" y="15173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1"/>
  <sheetViews>
    <sheetView tabSelected="1" topLeftCell="A32" zoomScale="75" zoomScaleNormal="75" workbookViewId="0">
      <selection sqref="A1:H50"/>
    </sheetView>
  </sheetViews>
  <sheetFormatPr defaultRowHeight="15.75"/>
  <cols>
    <col min="1" max="1" width="15.85546875" style="2" customWidth="1"/>
    <col min="2" max="2" width="71.7109375" style="2" customWidth="1"/>
    <col min="3" max="3" width="22.28515625" style="2" customWidth="1"/>
    <col min="4" max="4" width="24.42578125" style="173" customWidth="1"/>
    <col min="5" max="5" width="22.85546875" style="2" customWidth="1"/>
    <col min="6" max="6" width="19" style="2" customWidth="1"/>
    <col min="7" max="7" width="17.140625" style="6" customWidth="1"/>
    <col min="8" max="8" width="20" style="2" customWidth="1"/>
    <col min="9" max="9" width="11.7109375" style="2" customWidth="1"/>
    <col min="10" max="10" width="12.42578125" style="230" customWidth="1"/>
    <col min="11" max="11" width="14.42578125" style="2" customWidth="1"/>
    <col min="12" max="12" width="11.7109375" style="2" customWidth="1"/>
    <col min="13" max="13" width="12" style="2" customWidth="1"/>
    <col min="14" max="14" width="14.85546875" style="2" customWidth="1"/>
    <col min="15" max="15" width="9.140625" style="2"/>
    <col min="16" max="16" width="12.28515625" style="2" customWidth="1"/>
    <col min="17" max="17" width="13.42578125" style="2" customWidth="1"/>
    <col min="18" max="16384" width="9.140625" style="2"/>
  </cols>
  <sheetData>
    <row r="1" spans="1:11" ht="24" customHeight="1">
      <c r="H1" s="16" t="s">
        <v>16</v>
      </c>
    </row>
    <row r="2" spans="1:11" customFormat="1">
      <c r="A2" s="1" t="s">
        <v>501</v>
      </c>
      <c r="B2" s="52"/>
      <c r="D2" s="174"/>
      <c r="G2" s="245"/>
      <c r="J2" s="436"/>
    </row>
    <row r="3" spans="1:11" customFormat="1">
      <c r="A3" s="1" t="s">
        <v>502</v>
      </c>
      <c r="D3" s="174"/>
      <c r="G3" s="245"/>
      <c r="J3" s="436"/>
    </row>
    <row r="4" spans="1:11" customFormat="1">
      <c r="A4" s="1"/>
      <c r="D4" s="174"/>
      <c r="G4" s="245"/>
      <c r="J4" s="436"/>
    </row>
    <row r="5" spans="1:11" ht="18.75">
      <c r="A5" s="443" t="s">
        <v>609</v>
      </c>
      <c r="B5" s="443"/>
      <c r="C5" s="443"/>
      <c r="D5" s="443"/>
      <c r="E5" s="443"/>
      <c r="F5" s="443"/>
      <c r="G5" s="443"/>
      <c r="H5" s="443"/>
    </row>
    <row r="6" spans="1:11" ht="18.75">
      <c r="A6" s="235"/>
      <c r="B6" s="235"/>
      <c r="C6" s="235"/>
      <c r="D6" s="235"/>
      <c r="E6" s="235"/>
      <c r="F6" s="235"/>
      <c r="G6" s="235"/>
      <c r="H6" s="263" t="s">
        <v>7</v>
      </c>
    </row>
    <row r="7" spans="1:11" ht="44.25" customHeight="1">
      <c r="A7" s="444" t="s">
        <v>106</v>
      </c>
      <c r="B7" s="444" t="s">
        <v>0</v>
      </c>
      <c r="C7" s="444" t="s">
        <v>183</v>
      </c>
      <c r="D7" s="452" t="s">
        <v>498</v>
      </c>
      <c r="E7" s="448" t="s">
        <v>499</v>
      </c>
      <c r="F7" s="450" t="s">
        <v>610</v>
      </c>
      <c r="G7" s="451"/>
      <c r="H7" s="446" t="s">
        <v>611</v>
      </c>
    </row>
    <row r="8" spans="1:11" ht="38.25" customHeight="1">
      <c r="A8" s="445"/>
      <c r="B8" s="445"/>
      <c r="C8" s="444"/>
      <c r="D8" s="453"/>
      <c r="E8" s="449"/>
      <c r="F8" s="3" t="s">
        <v>4</v>
      </c>
      <c r="G8" s="236" t="s">
        <v>81</v>
      </c>
      <c r="H8" s="447"/>
    </row>
    <row r="9" spans="1:11" s="50" customFormat="1" ht="21" customHeight="1">
      <c r="A9" s="49">
        <v>1</v>
      </c>
      <c r="B9" s="49">
        <v>2</v>
      </c>
      <c r="C9" s="49">
        <v>3</v>
      </c>
      <c r="D9" s="175">
        <v>4</v>
      </c>
      <c r="E9" s="49">
        <v>5</v>
      </c>
      <c r="F9" s="49">
        <v>6</v>
      </c>
      <c r="G9" s="246">
        <v>7</v>
      </c>
      <c r="H9" s="49">
        <v>8</v>
      </c>
      <c r="J9" s="437"/>
    </row>
    <row r="10" spans="1:11" s="73" customFormat="1" ht="56.25">
      <c r="A10" s="71"/>
      <c r="B10" s="72" t="s">
        <v>443</v>
      </c>
      <c r="C10" s="71"/>
      <c r="D10" s="176"/>
      <c r="E10" s="204"/>
      <c r="F10" s="71"/>
      <c r="G10" s="247"/>
      <c r="H10" s="71"/>
      <c r="J10" s="438"/>
    </row>
    <row r="11" spans="1:11" s="74" customFormat="1" ht="37.5">
      <c r="A11" s="187"/>
      <c r="B11" s="181" t="s">
        <v>444</v>
      </c>
      <c r="C11" s="182">
        <v>201</v>
      </c>
      <c r="D11" s="185">
        <f>D12+D13+D14-D15+D16</f>
        <v>150767000</v>
      </c>
      <c r="E11" s="185">
        <f>E12+E13+E14-E15+E16</f>
        <v>162578000</v>
      </c>
      <c r="F11" s="185">
        <f>F12+F13+F14-F15+F16</f>
        <v>41435000</v>
      </c>
      <c r="G11" s="185">
        <f>G12+G13+G14-G15+G16</f>
        <v>36982309</v>
      </c>
      <c r="H11" s="364">
        <f>IF(F11=0,"0",G11/F11)</f>
        <v>0.89253792687341615</v>
      </c>
      <c r="J11" s="439"/>
      <c r="K11" s="358"/>
    </row>
    <row r="12" spans="1:11" s="73" customFormat="1" ht="30" customHeight="1">
      <c r="A12" s="75" t="s">
        <v>336</v>
      </c>
      <c r="B12" s="76" t="s">
        <v>337</v>
      </c>
      <c r="C12" s="75">
        <v>202</v>
      </c>
      <c r="D12" s="172">
        <v>0</v>
      </c>
      <c r="E12" s="123">
        <v>0</v>
      </c>
      <c r="F12" s="123">
        <v>0</v>
      </c>
      <c r="G12" s="248">
        <v>0</v>
      </c>
      <c r="H12" s="365" t="str">
        <f t="shared" ref="H12:H47" si="0">IF(F12=0,"0",G12/F12)</f>
        <v>0</v>
      </c>
      <c r="J12" s="439"/>
      <c r="K12" s="358"/>
    </row>
    <row r="13" spans="1:11" s="73" customFormat="1" ht="30" customHeight="1">
      <c r="A13" s="75">
        <v>62</v>
      </c>
      <c r="B13" s="76" t="s">
        <v>338</v>
      </c>
      <c r="C13" s="75">
        <v>203</v>
      </c>
      <c r="D13" s="172">
        <v>0</v>
      </c>
      <c r="E13" s="123">
        <v>0</v>
      </c>
      <c r="F13" s="123">
        <v>0</v>
      </c>
      <c r="G13" s="248">
        <v>0</v>
      </c>
      <c r="H13" s="365" t="str">
        <f t="shared" si="0"/>
        <v>0</v>
      </c>
      <c r="J13" s="439"/>
      <c r="K13" s="358"/>
    </row>
    <row r="14" spans="1:11" s="73" customFormat="1" ht="30" customHeight="1">
      <c r="A14" s="75">
        <v>630</v>
      </c>
      <c r="B14" s="76" t="s">
        <v>339</v>
      </c>
      <c r="C14" s="75">
        <v>204</v>
      </c>
      <c r="D14" s="172">
        <v>0</v>
      </c>
      <c r="E14" s="123">
        <v>0</v>
      </c>
      <c r="F14" s="123">
        <v>0</v>
      </c>
      <c r="G14" s="248">
        <v>0</v>
      </c>
      <c r="H14" s="365" t="str">
        <f t="shared" si="0"/>
        <v>0</v>
      </c>
      <c r="J14" s="439"/>
      <c r="K14" s="358"/>
    </row>
    <row r="15" spans="1:11" s="73" customFormat="1" ht="30" customHeight="1">
      <c r="A15" s="75">
        <v>631</v>
      </c>
      <c r="B15" s="76" t="s">
        <v>340</v>
      </c>
      <c r="C15" s="75">
        <v>205</v>
      </c>
      <c r="D15" s="172">
        <v>0</v>
      </c>
      <c r="E15" s="123">
        <v>0</v>
      </c>
      <c r="F15" s="123">
        <v>0</v>
      </c>
      <c r="G15" s="248">
        <v>0</v>
      </c>
      <c r="H15" s="365" t="str">
        <f t="shared" si="0"/>
        <v>0</v>
      </c>
      <c r="J15" s="439"/>
      <c r="K15" s="358"/>
    </row>
    <row r="16" spans="1:11" s="73" customFormat="1" ht="30" customHeight="1">
      <c r="A16" s="75" t="s">
        <v>341</v>
      </c>
      <c r="B16" s="76" t="s">
        <v>485</v>
      </c>
      <c r="C16" s="75">
        <v>206</v>
      </c>
      <c r="D16" s="172">
        <v>150767000</v>
      </c>
      <c r="E16" s="123">
        <v>162578000</v>
      </c>
      <c r="F16" s="123">
        <v>41435000</v>
      </c>
      <c r="G16" s="248">
        <v>36982309</v>
      </c>
      <c r="H16" s="364">
        <f t="shared" si="0"/>
        <v>0.89253792687341615</v>
      </c>
      <c r="J16" s="439"/>
      <c r="K16" s="358"/>
    </row>
    <row r="17" spans="1:11" s="73" customFormat="1" ht="30" customHeight="1">
      <c r="A17" s="184"/>
      <c r="B17" s="183" t="s">
        <v>442</v>
      </c>
      <c r="C17" s="184">
        <v>207</v>
      </c>
      <c r="D17" s="185">
        <f>D18+D19+D20+D21+D22</f>
        <v>347123000</v>
      </c>
      <c r="E17" s="185">
        <f>E18+E19+E20+E21+E22</f>
        <v>465484000</v>
      </c>
      <c r="F17" s="185">
        <f>F18+F19+F20+F21+F22</f>
        <v>114825000</v>
      </c>
      <c r="G17" s="185">
        <f>G18+G19+G20+G21+G22</f>
        <v>91400629.049999997</v>
      </c>
      <c r="H17" s="364">
        <f t="shared" si="0"/>
        <v>0.79599938210320054</v>
      </c>
      <c r="J17" s="439"/>
      <c r="K17" s="358"/>
    </row>
    <row r="18" spans="1:11" s="73" customFormat="1" ht="30" customHeight="1">
      <c r="A18" s="75">
        <v>50</v>
      </c>
      <c r="B18" s="76" t="s">
        <v>342</v>
      </c>
      <c r="C18" s="75">
        <v>208</v>
      </c>
      <c r="D18" s="172">
        <v>0</v>
      </c>
      <c r="E18" s="123">
        <v>0</v>
      </c>
      <c r="F18" s="123">
        <v>0</v>
      </c>
      <c r="G18" s="248">
        <v>0</v>
      </c>
      <c r="H18" s="365" t="str">
        <f t="shared" si="0"/>
        <v>0</v>
      </c>
      <c r="J18" s="439"/>
      <c r="K18" s="358"/>
    </row>
    <row r="19" spans="1:11" s="73" customFormat="1" ht="30" customHeight="1">
      <c r="A19" s="75">
        <v>51</v>
      </c>
      <c r="B19" s="76" t="s">
        <v>343</v>
      </c>
      <c r="C19" s="75">
        <v>209</v>
      </c>
      <c r="D19" s="172">
        <v>22708000</v>
      </c>
      <c r="E19" s="123">
        <v>45136000</v>
      </c>
      <c r="F19" s="123">
        <v>11237000</v>
      </c>
      <c r="G19" s="248">
        <v>2277354.0499999998</v>
      </c>
      <c r="H19" s="365">
        <f t="shared" si="0"/>
        <v>0.20266566254338345</v>
      </c>
      <c r="J19" s="439"/>
      <c r="K19" s="358"/>
    </row>
    <row r="20" spans="1:11" s="73" customFormat="1" ht="37.5">
      <c r="A20" s="75">
        <v>52</v>
      </c>
      <c r="B20" s="76" t="s">
        <v>344</v>
      </c>
      <c r="C20" s="75">
        <v>210</v>
      </c>
      <c r="D20" s="172">
        <v>171467000</v>
      </c>
      <c r="E20" s="123">
        <v>180487000</v>
      </c>
      <c r="F20" s="123">
        <v>44770000</v>
      </c>
      <c r="G20" s="248">
        <v>43409910</v>
      </c>
      <c r="H20" s="365">
        <f t="shared" si="0"/>
        <v>0.96962050480232298</v>
      </c>
      <c r="J20" s="439"/>
      <c r="K20" s="358"/>
    </row>
    <row r="21" spans="1:11" s="73" customFormat="1" ht="30" customHeight="1">
      <c r="A21" s="75">
        <v>54</v>
      </c>
      <c r="B21" s="76" t="s">
        <v>345</v>
      </c>
      <c r="C21" s="75">
        <v>211</v>
      </c>
      <c r="D21" s="172">
        <v>113924000</v>
      </c>
      <c r="E21" s="123">
        <v>135500000</v>
      </c>
      <c r="F21" s="123">
        <v>35400000</v>
      </c>
      <c r="G21" s="248">
        <v>28962227</v>
      </c>
      <c r="H21" s="365">
        <f t="shared" si="0"/>
        <v>0.81814200564971751</v>
      </c>
      <c r="J21" s="439"/>
      <c r="K21" s="358"/>
    </row>
    <row r="22" spans="1:11" s="73" customFormat="1" ht="30" customHeight="1">
      <c r="A22" s="75" t="s">
        <v>346</v>
      </c>
      <c r="B22" s="76" t="s">
        <v>347</v>
      </c>
      <c r="C22" s="75">
        <v>212</v>
      </c>
      <c r="D22" s="172">
        <v>39024000</v>
      </c>
      <c r="E22" s="123">
        <v>104361000</v>
      </c>
      <c r="F22" s="123">
        <v>23418000</v>
      </c>
      <c r="G22" s="248">
        <v>16751138</v>
      </c>
      <c r="H22" s="365">
        <f t="shared" si="0"/>
        <v>0.71531035955248101</v>
      </c>
      <c r="J22" s="439"/>
      <c r="K22" s="358"/>
    </row>
    <row r="23" spans="1:11" s="73" customFormat="1" ht="30" customHeight="1">
      <c r="A23" s="184"/>
      <c r="B23" s="183" t="s">
        <v>348</v>
      </c>
      <c r="C23" s="184">
        <v>213</v>
      </c>
      <c r="D23" s="185">
        <v>0</v>
      </c>
      <c r="E23" s="201">
        <v>0</v>
      </c>
      <c r="F23" s="201">
        <v>0</v>
      </c>
      <c r="G23" s="249">
        <v>0</v>
      </c>
      <c r="H23" s="364" t="str">
        <f t="shared" si="0"/>
        <v>0</v>
      </c>
      <c r="J23" s="439"/>
      <c r="K23" s="358"/>
    </row>
    <row r="24" spans="1:11" s="73" customFormat="1" ht="30" customHeight="1">
      <c r="A24" s="184"/>
      <c r="B24" s="183" t="s">
        <v>349</v>
      </c>
      <c r="C24" s="184">
        <v>214</v>
      </c>
      <c r="D24" s="185">
        <f>D17-D11</f>
        <v>196356000</v>
      </c>
      <c r="E24" s="185">
        <f>E17-E11</f>
        <v>302906000</v>
      </c>
      <c r="F24" s="185">
        <f>F17-F11</f>
        <v>73390000</v>
      </c>
      <c r="G24" s="185">
        <f>G17-G11</f>
        <v>54418320.049999997</v>
      </c>
      <c r="H24" s="364">
        <f t="shared" si="0"/>
        <v>0.74149502725166916</v>
      </c>
      <c r="J24" s="439"/>
      <c r="K24" s="358"/>
    </row>
    <row r="25" spans="1:11" s="73" customFormat="1" ht="30" customHeight="1">
      <c r="A25" s="184">
        <v>66</v>
      </c>
      <c r="B25" s="183" t="s">
        <v>350</v>
      </c>
      <c r="C25" s="184">
        <v>215</v>
      </c>
      <c r="D25" s="185">
        <v>139593000</v>
      </c>
      <c r="E25" s="201">
        <v>143000000</v>
      </c>
      <c r="F25" s="201">
        <v>35750000</v>
      </c>
      <c r="G25" s="249">
        <v>16131680</v>
      </c>
      <c r="H25" s="364">
        <f t="shared" si="0"/>
        <v>0.45123580419580417</v>
      </c>
      <c r="J25" s="439"/>
      <c r="K25" s="358"/>
    </row>
    <row r="26" spans="1:11" s="73" customFormat="1" ht="30" customHeight="1">
      <c r="A26" s="184">
        <v>56</v>
      </c>
      <c r="B26" s="183" t="s">
        <v>351</v>
      </c>
      <c r="C26" s="184">
        <v>216</v>
      </c>
      <c r="D26" s="185">
        <v>30000</v>
      </c>
      <c r="E26" s="201">
        <v>100000</v>
      </c>
      <c r="F26" s="201">
        <v>25000</v>
      </c>
      <c r="G26" s="249">
        <v>314179</v>
      </c>
      <c r="H26" s="364">
        <f t="shared" si="0"/>
        <v>12.567159999999999</v>
      </c>
      <c r="J26" s="439"/>
      <c r="K26" s="358"/>
    </row>
    <row r="27" spans="1:11" s="73" customFormat="1" ht="41.25" customHeight="1">
      <c r="A27" s="184" t="s">
        <v>486</v>
      </c>
      <c r="B27" s="183" t="s">
        <v>352</v>
      </c>
      <c r="C27" s="184">
        <v>217</v>
      </c>
      <c r="D27" s="185">
        <v>18424000</v>
      </c>
      <c r="E27" s="205">
        <v>2800000</v>
      </c>
      <c r="F27" s="205">
        <v>700000</v>
      </c>
      <c r="G27" s="249">
        <v>200367</v>
      </c>
      <c r="H27" s="364">
        <f t="shared" si="0"/>
        <v>0.28623857142857145</v>
      </c>
      <c r="J27" s="439"/>
      <c r="K27" s="358"/>
    </row>
    <row r="28" spans="1:11" s="73" customFormat="1" ht="39" customHeight="1">
      <c r="A28" s="184" t="s">
        <v>487</v>
      </c>
      <c r="B28" s="183" t="s">
        <v>353</v>
      </c>
      <c r="C28" s="184">
        <v>218</v>
      </c>
      <c r="D28" s="185">
        <v>26951000</v>
      </c>
      <c r="E28" s="205">
        <v>12500000</v>
      </c>
      <c r="F28" s="205">
        <v>3124000</v>
      </c>
      <c r="G28" s="249">
        <v>4315566</v>
      </c>
      <c r="H28" s="364">
        <f t="shared" si="0"/>
        <v>1.3814231754161332</v>
      </c>
      <c r="J28" s="439"/>
      <c r="K28" s="358"/>
    </row>
    <row r="29" spans="1:11" s="73" customFormat="1" ht="37.5">
      <c r="A29" s="184"/>
      <c r="B29" s="183" t="s">
        <v>441</v>
      </c>
      <c r="C29" s="184">
        <v>219</v>
      </c>
      <c r="D29" s="185">
        <v>0</v>
      </c>
      <c r="E29" s="201">
        <v>0</v>
      </c>
      <c r="F29" s="201">
        <v>0</v>
      </c>
      <c r="G29" s="249">
        <v>0</v>
      </c>
      <c r="H29" s="364" t="str">
        <f t="shared" si="0"/>
        <v>0</v>
      </c>
      <c r="J29" s="439"/>
      <c r="K29" s="358"/>
    </row>
    <row r="30" spans="1:11" s="73" customFormat="1" ht="37.5">
      <c r="A30" s="184"/>
      <c r="B30" s="183" t="s">
        <v>355</v>
      </c>
      <c r="C30" s="184">
        <v>220</v>
      </c>
      <c r="D30" s="185">
        <f>D24-D23-D25+D26-D27+D28</f>
        <v>65320000</v>
      </c>
      <c r="E30" s="185">
        <f>E24-E23-E25+E26-E27+E28</f>
        <v>169706000</v>
      </c>
      <c r="F30" s="185">
        <f>F24-F23-F25+F26-F27+F28</f>
        <v>40089000</v>
      </c>
      <c r="G30" s="185">
        <f>G24-G23-G25+G26-G27+G28</f>
        <v>42716018.049999997</v>
      </c>
      <c r="H30" s="364">
        <f t="shared" si="0"/>
        <v>1.0655296477836813</v>
      </c>
      <c r="J30" s="439"/>
      <c r="K30" s="358"/>
    </row>
    <row r="31" spans="1:11" s="73" customFormat="1" ht="37.5">
      <c r="A31" s="75" t="s">
        <v>354</v>
      </c>
      <c r="B31" s="72" t="s">
        <v>357</v>
      </c>
      <c r="C31" s="75">
        <v>221</v>
      </c>
      <c r="D31" s="172">
        <v>0</v>
      </c>
      <c r="E31" s="123">
        <v>0</v>
      </c>
      <c r="F31" s="123">
        <v>0</v>
      </c>
      <c r="G31" s="248">
        <v>0</v>
      </c>
      <c r="H31" s="365" t="str">
        <f t="shared" si="0"/>
        <v>0</v>
      </c>
      <c r="J31" s="439"/>
      <c r="K31" s="358"/>
    </row>
    <row r="32" spans="1:11" s="73" customFormat="1" ht="37.5">
      <c r="A32" s="75" t="s">
        <v>356</v>
      </c>
      <c r="B32" s="72" t="s">
        <v>358</v>
      </c>
      <c r="C32" s="75">
        <v>222</v>
      </c>
      <c r="D32" s="172">
        <v>0</v>
      </c>
      <c r="E32" s="123">
        <v>0</v>
      </c>
      <c r="F32" s="123">
        <v>0</v>
      </c>
      <c r="G32" s="248">
        <v>0</v>
      </c>
      <c r="H32" s="365" t="str">
        <f t="shared" si="0"/>
        <v>0</v>
      </c>
      <c r="J32" s="439"/>
      <c r="K32" s="358"/>
    </row>
    <row r="33" spans="1:11" s="73" customFormat="1" ht="18.75">
      <c r="A33" s="75"/>
      <c r="B33" s="72" t="s">
        <v>359</v>
      </c>
      <c r="C33" s="75">
        <v>223</v>
      </c>
      <c r="D33" s="172">
        <v>0</v>
      </c>
      <c r="E33" s="123">
        <v>0</v>
      </c>
      <c r="F33" s="123">
        <v>0</v>
      </c>
      <c r="G33" s="248">
        <v>0</v>
      </c>
      <c r="H33" s="365" t="str">
        <f t="shared" si="0"/>
        <v>0</v>
      </c>
      <c r="J33" s="439"/>
      <c r="K33" s="358"/>
    </row>
    <row r="34" spans="1:11" s="73" customFormat="1" ht="18.75">
      <c r="A34" s="184"/>
      <c r="B34" s="183" t="s">
        <v>360</v>
      </c>
      <c r="C34" s="184">
        <v>224</v>
      </c>
      <c r="D34" s="185">
        <f>D30-D29+D32-D31</f>
        <v>65320000</v>
      </c>
      <c r="E34" s="185">
        <f>E30-E29+E32-E31</f>
        <v>169706000</v>
      </c>
      <c r="F34" s="185">
        <f>F30-F29+F32-F31</f>
        <v>40089000</v>
      </c>
      <c r="G34" s="185">
        <f>G30-G29+G32-G31</f>
        <v>42716018.049999997</v>
      </c>
      <c r="H34" s="364">
        <f t="shared" si="0"/>
        <v>1.0655296477836813</v>
      </c>
      <c r="J34" s="439"/>
      <c r="K34" s="358"/>
    </row>
    <row r="35" spans="1:11" s="73" customFormat="1" ht="30" customHeight="1">
      <c r="A35" s="184"/>
      <c r="B35" s="183" t="s">
        <v>361</v>
      </c>
      <c r="C35" s="184"/>
      <c r="D35" s="185">
        <v>0</v>
      </c>
      <c r="E35" s="185">
        <v>0</v>
      </c>
      <c r="F35" s="185">
        <v>0</v>
      </c>
      <c r="G35" s="185">
        <v>0</v>
      </c>
      <c r="H35" s="364" t="str">
        <f t="shared" si="0"/>
        <v>0</v>
      </c>
      <c r="J35" s="439"/>
      <c r="K35" s="358"/>
    </row>
    <row r="36" spans="1:11" s="73" customFormat="1" ht="30" customHeight="1">
      <c r="A36" s="75">
        <v>721</v>
      </c>
      <c r="B36" s="76" t="s">
        <v>362</v>
      </c>
      <c r="C36" s="75">
        <v>225</v>
      </c>
      <c r="D36" s="172">
        <v>0</v>
      </c>
      <c r="E36" s="123">
        <v>0</v>
      </c>
      <c r="F36" s="123">
        <v>0</v>
      </c>
      <c r="G36" s="248">
        <v>0</v>
      </c>
      <c r="H36" s="365" t="str">
        <f t="shared" si="0"/>
        <v>0</v>
      </c>
      <c r="J36" s="439"/>
      <c r="K36" s="358"/>
    </row>
    <row r="37" spans="1:11" s="73" customFormat="1" ht="30" customHeight="1">
      <c r="A37" s="75">
        <v>722</v>
      </c>
      <c r="B37" s="76" t="s">
        <v>363</v>
      </c>
      <c r="C37" s="75">
        <v>226</v>
      </c>
      <c r="D37" s="172">
        <v>32838000</v>
      </c>
      <c r="E37" s="123">
        <v>0</v>
      </c>
      <c r="F37" s="123">
        <v>0</v>
      </c>
      <c r="G37" s="248">
        <v>0</v>
      </c>
      <c r="H37" s="365" t="str">
        <f t="shared" si="0"/>
        <v>0</v>
      </c>
      <c r="J37" s="439"/>
      <c r="K37" s="358"/>
    </row>
    <row r="38" spans="1:11" s="73" customFormat="1" ht="30" customHeight="1">
      <c r="A38" s="75">
        <v>722</v>
      </c>
      <c r="B38" s="76" t="s">
        <v>364</v>
      </c>
      <c r="C38" s="75">
        <v>227</v>
      </c>
      <c r="D38" s="172">
        <v>0</v>
      </c>
      <c r="E38" s="123">
        <v>0</v>
      </c>
      <c r="F38" s="123">
        <v>0</v>
      </c>
      <c r="G38" s="248">
        <v>0</v>
      </c>
      <c r="H38" s="365" t="str">
        <f t="shared" si="0"/>
        <v>0</v>
      </c>
      <c r="J38" s="439"/>
      <c r="K38" s="358"/>
    </row>
    <row r="39" spans="1:11" s="73" customFormat="1" ht="18.75">
      <c r="A39" s="75">
        <v>723</v>
      </c>
      <c r="B39" s="72" t="s">
        <v>365</v>
      </c>
      <c r="C39" s="75">
        <v>228</v>
      </c>
      <c r="D39" s="172">
        <v>0</v>
      </c>
      <c r="E39" s="119">
        <v>0</v>
      </c>
      <c r="F39" s="119">
        <v>0</v>
      </c>
      <c r="G39" s="250">
        <v>0</v>
      </c>
      <c r="H39" s="365" t="str">
        <f t="shared" si="0"/>
        <v>0</v>
      </c>
      <c r="J39" s="439"/>
      <c r="K39" s="358"/>
    </row>
    <row r="40" spans="1:11" s="78" customFormat="1" ht="30" customHeight="1">
      <c r="A40" s="184"/>
      <c r="B40" s="183" t="s">
        <v>366</v>
      </c>
      <c r="C40" s="184">
        <v>229</v>
      </c>
      <c r="D40" s="366">
        <v>0</v>
      </c>
      <c r="E40" s="367">
        <v>0</v>
      </c>
      <c r="F40" s="367">
        <v>0</v>
      </c>
      <c r="G40" s="368">
        <v>0</v>
      </c>
      <c r="H40" s="364" t="str">
        <f t="shared" si="0"/>
        <v>0</v>
      </c>
      <c r="J40" s="439"/>
      <c r="K40" s="358"/>
    </row>
    <row r="41" spans="1:11" s="78" customFormat="1" ht="30" customHeight="1">
      <c r="A41" s="184"/>
      <c r="B41" s="183" t="s">
        <v>367</v>
      </c>
      <c r="C41" s="184">
        <v>230</v>
      </c>
      <c r="D41" s="367">
        <f>D34-D33+D36+D37-D38+D39</f>
        <v>98158000</v>
      </c>
      <c r="E41" s="367">
        <f>E34-E33+E36+E37-E38+E39</f>
        <v>169706000</v>
      </c>
      <c r="F41" s="367">
        <f>F34-F33+F36+F37-F38+F39</f>
        <v>40089000</v>
      </c>
      <c r="G41" s="367">
        <f>G34-G33+G36+G37-G38+G39</f>
        <v>42716018.049999997</v>
      </c>
      <c r="H41" s="364">
        <f t="shared" si="0"/>
        <v>1.0655296477836813</v>
      </c>
      <c r="J41" s="439"/>
      <c r="K41" s="358"/>
    </row>
    <row r="42" spans="1:11" s="78" customFormat="1" ht="37.5">
      <c r="A42" s="75"/>
      <c r="B42" s="72" t="s">
        <v>368</v>
      </c>
      <c r="C42" s="75">
        <v>231</v>
      </c>
      <c r="D42" s="369">
        <v>0</v>
      </c>
      <c r="E42" s="369">
        <v>0</v>
      </c>
      <c r="F42" s="369">
        <v>0</v>
      </c>
      <c r="G42" s="370">
        <v>0</v>
      </c>
      <c r="H42" s="365" t="str">
        <f t="shared" si="0"/>
        <v>0</v>
      </c>
      <c r="J42" s="440"/>
    </row>
    <row r="43" spans="1:11" s="78" customFormat="1" ht="37.5">
      <c r="A43" s="75"/>
      <c r="B43" s="72" t="s">
        <v>369</v>
      </c>
      <c r="C43" s="75">
        <v>232</v>
      </c>
      <c r="D43" s="369">
        <v>0</v>
      </c>
      <c r="E43" s="369">
        <v>0</v>
      </c>
      <c r="F43" s="369">
        <v>0</v>
      </c>
      <c r="G43" s="370">
        <v>0</v>
      </c>
      <c r="H43" s="365" t="str">
        <f t="shared" si="0"/>
        <v>0</v>
      </c>
      <c r="J43" s="440"/>
    </row>
    <row r="44" spans="1:11" s="78" customFormat="1" ht="30" customHeight="1">
      <c r="A44" s="75"/>
      <c r="B44" s="72" t="s">
        <v>370</v>
      </c>
      <c r="C44" s="75"/>
      <c r="D44" s="369">
        <v>0</v>
      </c>
      <c r="E44" s="369">
        <v>0</v>
      </c>
      <c r="F44" s="369">
        <v>0</v>
      </c>
      <c r="G44" s="370">
        <v>0</v>
      </c>
      <c r="H44" s="365" t="str">
        <f t="shared" si="0"/>
        <v>0</v>
      </c>
      <c r="J44" s="440"/>
    </row>
    <row r="45" spans="1:11" s="78" customFormat="1" ht="30" customHeight="1">
      <c r="A45" s="75"/>
      <c r="B45" s="76" t="s">
        <v>371</v>
      </c>
      <c r="C45" s="75">
        <v>233</v>
      </c>
      <c r="D45" s="369">
        <v>0</v>
      </c>
      <c r="E45" s="369">
        <v>0</v>
      </c>
      <c r="F45" s="369">
        <v>0</v>
      </c>
      <c r="G45" s="370">
        <v>0</v>
      </c>
      <c r="H45" s="365" t="str">
        <f t="shared" si="0"/>
        <v>0</v>
      </c>
      <c r="J45" s="440"/>
    </row>
    <row r="46" spans="1:11" s="78" customFormat="1" ht="15.6" hidden="1" customHeight="1">
      <c r="A46" s="80"/>
      <c r="B46" s="81" t="s">
        <v>372</v>
      </c>
      <c r="C46" s="82">
        <v>234</v>
      </c>
      <c r="D46" s="371">
        <v>0</v>
      </c>
      <c r="E46" s="371">
        <v>0</v>
      </c>
      <c r="F46" s="371">
        <v>0</v>
      </c>
      <c r="G46" s="372">
        <v>0</v>
      </c>
      <c r="H46" s="365" t="str">
        <f t="shared" si="0"/>
        <v>0</v>
      </c>
      <c r="J46" s="440"/>
    </row>
    <row r="47" spans="1:11" s="78" customFormat="1" ht="18.75">
      <c r="A47" s="77"/>
      <c r="B47" s="77" t="s">
        <v>372</v>
      </c>
      <c r="C47" s="79">
        <v>234</v>
      </c>
      <c r="D47" s="369">
        <v>0</v>
      </c>
      <c r="E47" s="369">
        <v>0</v>
      </c>
      <c r="F47" s="369">
        <v>0</v>
      </c>
      <c r="G47" s="370">
        <v>0</v>
      </c>
      <c r="H47" s="365" t="str">
        <f t="shared" si="0"/>
        <v>0</v>
      </c>
      <c r="J47" s="440"/>
    </row>
    <row r="48" spans="1:11" s="78" customFormat="1" ht="18.75">
      <c r="D48" s="178"/>
      <c r="G48" s="251"/>
      <c r="J48" s="441"/>
    </row>
    <row r="49" spans="1:10" s="78" customFormat="1" ht="18.75">
      <c r="D49" s="178"/>
      <c r="E49" s="83"/>
      <c r="G49" s="251"/>
      <c r="J49" s="441"/>
    </row>
    <row r="50" spans="1:10" s="78" customFormat="1" ht="18.75">
      <c r="A50" s="84" t="s">
        <v>623</v>
      </c>
      <c r="C50" s="84"/>
      <c r="D50" s="179" t="s">
        <v>89</v>
      </c>
      <c r="E50" s="86"/>
      <c r="F50" s="78" t="s">
        <v>600</v>
      </c>
      <c r="G50" s="252"/>
      <c r="J50" s="441"/>
    </row>
    <row r="51" spans="1:10" s="78" customFormat="1" ht="18.75">
      <c r="D51" s="178"/>
      <c r="G51" s="251"/>
      <c r="J51" s="441"/>
    </row>
  </sheetData>
  <mergeCells count="8">
    <mergeCell ref="A5:H5"/>
    <mergeCell ref="A7:A8"/>
    <mergeCell ref="H7:H8"/>
    <mergeCell ref="B7:B8"/>
    <mergeCell ref="E7:E8"/>
    <mergeCell ref="F7:G7"/>
    <mergeCell ref="D7:D8"/>
    <mergeCell ref="C7:C8"/>
  </mergeCells>
  <phoneticPr fontId="6" type="noConversion"/>
  <pageMargins left="0.31" right="0.75" top="0.53" bottom="1" header="0.5" footer="0.5"/>
  <pageSetup scale="4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R30"/>
  <sheetViews>
    <sheetView workbookViewId="0">
      <selection activeCell="D27" sqref="D27"/>
    </sheetView>
  </sheetViews>
  <sheetFormatPr defaultRowHeight="15.75"/>
  <cols>
    <col min="1" max="1" width="31.7109375" style="22" customWidth="1"/>
    <col min="2" max="2" width="30.28515625" style="22" customWidth="1"/>
    <col min="3" max="3" width="12.85546875" style="22" customWidth="1"/>
    <col min="4" max="5" width="27.28515625" style="22" customWidth="1"/>
    <col min="6" max="6" width="13.85546875" style="22" customWidth="1"/>
    <col min="7" max="7" width="14" style="22" customWidth="1"/>
    <col min="8" max="10" width="13.85546875" style="22" customWidth="1"/>
    <col min="11" max="18" width="12.28515625" style="22" customWidth="1"/>
    <col min="19" max="16384" width="9.140625" style="22"/>
  </cols>
  <sheetData>
    <row r="1" spans="1:18">
      <c r="R1" s="23" t="s">
        <v>36</v>
      </c>
    </row>
    <row r="3" spans="1:18">
      <c r="A3" s="1" t="s">
        <v>501</v>
      </c>
    </row>
    <row r="4" spans="1:18">
      <c r="A4" s="1" t="s">
        <v>502</v>
      </c>
    </row>
    <row r="5" spans="1:18">
      <c r="A5" s="12" t="s">
        <v>484</v>
      </c>
    </row>
    <row r="7" spans="1:18">
      <c r="A7" s="500" t="s">
        <v>88</v>
      </c>
      <c r="B7" s="500"/>
      <c r="C7" s="500"/>
      <c r="D7" s="500"/>
      <c r="E7" s="500"/>
      <c r="F7" s="500"/>
      <c r="G7" s="500"/>
      <c r="H7" s="500"/>
      <c r="I7" s="500"/>
      <c r="J7" s="500"/>
      <c r="K7" s="500"/>
      <c r="L7" s="500"/>
      <c r="M7" s="500"/>
      <c r="N7" s="500"/>
      <c r="O7" s="500"/>
      <c r="P7" s="500"/>
      <c r="Q7" s="500"/>
      <c r="R7" s="500"/>
    </row>
    <row r="8" spans="1:18">
      <c r="C8" s="25"/>
      <c r="D8" s="25"/>
      <c r="E8" s="25"/>
      <c r="F8" s="25"/>
      <c r="G8" s="25"/>
      <c r="H8" s="25"/>
      <c r="I8" s="25"/>
      <c r="J8" s="25"/>
    </row>
    <row r="9" spans="1:18" ht="38.25" customHeight="1">
      <c r="A9" s="525" t="s">
        <v>51</v>
      </c>
      <c r="B9" s="526" t="s">
        <v>52</v>
      </c>
      <c r="C9" s="528" t="s">
        <v>53</v>
      </c>
      <c r="D9" s="529" t="s">
        <v>104</v>
      </c>
      <c r="E9" s="529" t="s">
        <v>105</v>
      </c>
      <c r="F9" s="529" t="s">
        <v>54</v>
      </c>
      <c r="G9" s="529" t="s">
        <v>55</v>
      </c>
      <c r="H9" s="529" t="s">
        <v>56</v>
      </c>
      <c r="I9" s="529" t="s">
        <v>57</v>
      </c>
      <c r="J9" s="529" t="s">
        <v>58</v>
      </c>
      <c r="K9" s="531" t="s">
        <v>93</v>
      </c>
      <c r="L9" s="532"/>
      <c r="M9" s="532"/>
      <c r="N9" s="532"/>
      <c r="O9" s="532"/>
      <c r="P9" s="532"/>
      <c r="Q9" s="532"/>
      <c r="R9" s="533"/>
    </row>
    <row r="10" spans="1:18" ht="48.75" customHeight="1">
      <c r="A10" s="525"/>
      <c r="B10" s="527"/>
      <c r="C10" s="528"/>
      <c r="D10" s="530"/>
      <c r="E10" s="530"/>
      <c r="F10" s="530"/>
      <c r="G10" s="530"/>
      <c r="H10" s="530"/>
      <c r="I10" s="530"/>
      <c r="J10" s="530"/>
      <c r="K10" s="19" t="s">
        <v>59</v>
      </c>
      <c r="L10" s="19" t="s">
        <v>60</v>
      </c>
      <c r="M10" s="19" t="s">
        <v>61</v>
      </c>
      <c r="N10" s="19" t="s">
        <v>62</v>
      </c>
      <c r="O10" s="19" t="s">
        <v>63</v>
      </c>
      <c r="P10" s="19" t="s">
        <v>64</v>
      </c>
      <c r="Q10" s="19" t="s">
        <v>65</v>
      </c>
      <c r="R10" s="19" t="s">
        <v>66</v>
      </c>
    </row>
    <row r="11" spans="1:18">
      <c r="A11" s="27" t="s">
        <v>92</v>
      </c>
      <c r="B11" s="27"/>
      <c r="C11" s="26"/>
      <c r="D11" s="26">
        <v>0</v>
      </c>
      <c r="E11" s="26">
        <v>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18">
      <c r="A12" s="26" t="s">
        <v>5</v>
      </c>
      <c r="B12" s="26"/>
      <c r="C12" s="26"/>
      <c r="D12" s="26">
        <v>0</v>
      </c>
      <c r="E12" s="26">
        <v>0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1:18">
      <c r="A13" s="26" t="s">
        <v>5</v>
      </c>
      <c r="B13" s="26"/>
      <c r="C13" s="26"/>
      <c r="D13" s="26">
        <v>0</v>
      </c>
      <c r="E13" s="26">
        <v>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  <row r="14" spans="1:18">
      <c r="A14" s="26" t="s">
        <v>5</v>
      </c>
      <c r="B14" s="26"/>
      <c r="C14" s="26"/>
      <c r="D14" s="26">
        <v>0</v>
      </c>
      <c r="E14" s="26">
        <v>0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>
      <c r="A15" s="26" t="s">
        <v>5</v>
      </c>
      <c r="B15" s="26"/>
      <c r="C15" s="26"/>
      <c r="D15" s="26">
        <v>0</v>
      </c>
      <c r="E15" s="26">
        <v>0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>
      <c r="A16" s="26" t="s">
        <v>5</v>
      </c>
      <c r="B16" s="26"/>
      <c r="C16" s="26"/>
      <c r="D16" s="26">
        <v>0</v>
      </c>
      <c r="E16" s="26">
        <v>0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</row>
    <row r="17" spans="1:18">
      <c r="A17" s="27" t="s">
        <v>67</v>
      </c>
      <c r="B17" s="27"/>
      <c r="C17" s="26"/>
      <c r="D17" s="26">
        <v>0</v>
      </c>
      <c r="E17" s="26">
        <v>0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8" spans="1:18">
      <c r="A18" s="26" t="s">
        <v>5</v>
      </c>
      <c r="B18" s="26"/>
      <c r="C18" s="26"/>
      <c r="D18" s="26">
        <v>0</v>
      </c>
      <c r="E18" s="26">
        <v>0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>
      <c r="A19" s="26" t="s">
        <v>5</v>
      </c>
      <c r="B19" s="26"/>
      <c r="C19" s="26"/>
      <c r="D19" s="26">
        <v>0</v>
      </c>
      <c r="E19" s="26">
        <v>0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>
      <c r="A20" s="26" t="s">
        <v>5</v>
      </c>
      <c r="B20" s="26"/>
      <c r="C20" s="26"/>
      <c r="D20" s="26">
        <v>0</v>
      </c>
      <c r="E20" s="26">
        <v>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>
      <c r="A21" s="26" t="s">
        <v>5</v>
      </c>
      <c r="B21" s="26"/>
      <c r="C21" s="26"/>
      <c r="D21" s="26">
        <v>0</v>
      </c>
      <c r="E21" s="26">
        <v>0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>
      <c r="A22" s="26" t="s">
        <v>5</v>
      </c>
      <c r="B22" s="26"/>
      <c r="C22" s="26"/>
      <c r="D22" s="26">
        <v>0</v>
      </c>
      <c r="E22" s="26">
        <v>0</v>
      </c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</row>
    <row r="23" spans="1:18">
      <c r="A23" s="27" t="s">
        <v>6</v>
      </c>
      <c r="B23" s="27"/>
      <c r="C23" s="26"/>
      <c r="D23" s="26">
        <v>0</v>
      </c>
      <c r="E23" s="26">
        <v>0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</row>
    <row r="24" spans="1:18">
      <c r="A24" s="28" t="s">
        <v>68</v>
      </c>
      <c r="B24" s="27"/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1:18">
      <c r="A25" s="30" t="s">
        <v>69</v>
      </c>
      <c r="B25" s="31"/>
      <c r="C25" s="29"/>
      <c r="D25" s="29"/>
      <c r="E25" s="29"/>
      <c r="F25" s="29"/>
      <c r="G25" s="29"/>
      <c r="H25" s="29"/>
      <c r="I25" s="29"/>
      <c r="J25" s="29"/>
      <c r="K25" s="29"/>
      <c r="L25" s="29"/>
    </row>
    <row r="27" spans="1:18">
      <c r="A27" s="170" t="s">
        <v>8</v>
      </c>
      <c r="B27" s="170"/>
      <c r="C27" s="12"/>
    </row>
    <row r="28" spans="1:18">
      <c r="A28" s="12" t="s">
        <v>495</v>
      </c>
      <c r="B28" s="12"/>
      <c r="C28" s="12"/>
      <c r="D28" s="12"/>
    </row>
    <row r="30" spans="1:18">
      <c r="A30" s="524" t="s">
        <v>623</v>
      </c>
      <c r="B30" s="524"/>
      <c r="F30" s="41" t="s">
        <v>89</v>
      </c>
      <c r="O30" s="298" t="s">
        <v>91</v>
      </c>
      <c r="P30" s="2"/>
    </row>
  </sheetData>
  <mergeCells count="13">
    <mergeCell ref="A30:B30"/>
    <mergeCell ref="A7:R7"/>
    <mergeCell ref="A9:A10"/>
    <mergeCell ref="B9:B10"/>
    <mergeCell ref="C9:C10"/>
    <mergeCell ref="D9:D10"/>
    <mergeCell ref="I9:I10"/>
    <mergeCell ref="J9:J10"/>
    <mergeCell ref="K9:R9"/>
    <mergeCell ref="E9:E10"/>
    <mergeCell ref="F9:F10"/>
    <mergeCell ref="G9:G10"/>
    <mergeCell ref="H9:H10"/>
  </mergeCells>
  <phoneticPr fontId="6" type="noConversion"/>
  <pageMargins left="0.75" right="0.75" top="1" bottom="1" header="0.5" footer="0.5"/>
  <pageSetup scale="4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J39"/>
  <sheetViews>
    <sheetView workbookViewId="0">
      <selection activeCell="F18" sqref="F18:F36"/>
    </sheetView>
  </sheetViews>
  <sheetFormatPr defaultRowHeight="15.75"/>
  <cols>
    <col min="1" max="1" width="13.5703125" style="2" customWidth="1"/>
    <col min="2" max="2" width="12.140625" style="64" customWidth="1"/>
    <col min="3" max="3" width="19.7109375" style="2" customWidth="1"/>
    <col min="4" max="4" width="36.28515625" style="2" customWidth="1"/>
    <col min="5" max="5" width="17.140625" style="2" customWidth="1"/>
    <col min="6" max="6" width="19.28515625" style="2" customWidth="1"/>
    <col min="7" max="7" width="9.140625" style="2"/>
    <col min="8" max="8" width="9.7109375" style="2" bestFit="1" customWidth="1"/>
    <col min="9" max="16384" width="9.140625" style="2"/>
  </cols>
  <sheetData>
    <row r="1" spans="1:10">
      <c r="F1" s="6" t="s">
        <v>37</v>
      </c>
    </row>
    <row r="2" spans="1:10">
      <c r="A2" s="1" t="s">
        <v>501</v>
      </c>
      <c r="B2" s="63"/>
      <c r="C2" s="32"/>
      <c r="D2" s="32"/>
      <c r="E2" s="32"/>
      <c r="F2" s="32"/>
    </row>
    <row r="3" spans="1:10">
      <c r="A3" s="1" t="s">
        <v>502</v>
      </c>
      <c r="B3" s="63"/>
      <c r="C3" s="32"/>
      <c r="D3" s="32"/>
      <c r="E3" s="32"/>
    </row>
    <row r="4" spans="1:10">
      <c r="A4" s="1"/>
      <c r="B4" s="63"/>
      <c r="C4" s="32"/>
      <c r="D4" s="32"/>
      <c r="E4" s="32"/>
      <c r="F4" s="32"/>
    </row>
    <row r="5" spans="1:10">
      <c r="A5" s="492" t="s">
        <v>323</v>
      </c>
      <c r="B5" s="492"/>
      <c r="C5" s="492"/>
      <c r="D5" s="492"/>
      <c r="E5" s="492"/>
      <c r="F5" s="492"/>
      <c r="G5" s="1"/>
      <c r="H5" s="1"/>
      <c r="I5" s="1"/>
      <c r="J5" s="1"/>
    </row>
    <row r="6" spans="1:10">
      <c r="F6" s="264"/>
    </row>
    <row r="7" spans="1:10" s="78" customFormat="1" ht="131.25">
      <c r="A7" s="71" t="s">
        <v>324</v>
      </c>
      <c r="B7" s="168" t="s">
        <v>258</v>
      </c>
      <c r="C7" s="71" t="s">
        <v>325</v>
      </c>
      <c r="D7" s="71" t="s">
        <v>326</v>
      </c>
      <c r="E7" s="71" t="s">
        <v>327</v>
      </c>
      <c r="F7" s="71" t="s">
        <v>328</v>
      </c>
      <c r="G7" s="169"/>
      <c r="H7" s="169"/>
      <c r="I7" s="169"/>
      <c r="J7" s="169"/>
    </row>
    <row r="8" spans="1:10" s="78" customFormat="1" ht="19.899999999999999" customHeight="1">
      <c r="A8" s="71">
        <v>1</v>
      </c>
      <c r="B8" s="168">
        <v>2</v>
      </c>
      <c r="C8" s="71">
        <v>3</v>
      </c>
      <c r="D8" s="71">
        <v>4</v>
      </c>
      <c r="E8" s="71">
        <v>5</v>
      </c>
      <c r="F8" s="71">
        <v>6</v>
      </c>
      <c r="G8" s="169"/>
      <c r="H8" s="169"/>
      <c r="I8" s="169"/>
      <c r="J8" s="169"/>
    </row>
    <row r="9" spans="1:10" s="78" customFormat="1" ht="30" customHeight="1">
      <c r="A9" s="537" t="s">
        <v>329</v>
      </c>
      <c r="B9" s="91" t="s">
        <v>333</v>
      </c>
      <c r="C9" s="77" t="s">
        <v>504</v>
      </c>
      <c r="D9" s="214" t="s">
        <v>505</v>
      </c>
      <c r="E9" s="177">
        <v>2384744.91</v>
      </c>
      <c r="F9" s="177">
        <v>2384744.91</v>
      </c>
    </row>
    <row r="10" spans="1:10" s="78" customFormat="1" ht="30" customHeight="1">
      <c r="A10" s="537"/>
      <c r="B10" s="91" t="s">
        <v>333</v>
      </c>
      <c r="C10" s="77" t="s">
        <v>504</v>
      </c>
      <c r="D10" s="77" t="s">
        <v>506</v>
      </c>
      <c r="E10" s="177">
        <v>1353625.39</v>
      </c>
      <c r="F10" s="177">
        <v>1353625.39</v>
      </c>
    </row>
    <row r="11" spans="1:10" s="78" customFormat="1" ht="30" customHeight="1">
      <c r="A11" s="537"/>
      <c r="B11" s="91" t="s">
        <v>333</v>
      </c>
      <c r="C11" s="77" t="s">
        <v>504</v>
      </c>
      <c r="D11" s="77" t="s">
        <v>507</v>
      </c>
      <c r="E11" s="177">
        <v>1011789.16</v>
      </c>
      <c r="F11" s="177">
        <v>1011789.16</v>
      </c>
    </row>
    <row r="12" spans="1:10" s="78" customFormat="1" ht="30" customHeight="1">
      <c r="A12" s="537"/>
      <c r="B12" s="91" t="s">
        <v>333</v>
      </c>
      <c r="C12" s="77" t="s">
        <v>504</v>
      </c>
      <c r="D12" s="77" t="s">
        <v>512</v>
      </c>
      <c r="E12" s="177">
        <v>10534918.33</v>
      </c>
      <c r="F12" s="177">
        <v>10534918.33</v>
      </c>
    </row>
    <row r="13" spans="1:10" s="78" customFormat="1" ht="30" customHeight="1">
      <c r="A13" s="537"/>
      <c r="B13" s="91" t="s">
        <v>333</v>
      </c>
      <c r="C13" s="77" t="s">
        <v>504</v>
      </c>
      <c r="D13" s="77" t="s">
        <v>513</v>
      </c>
      <c r="E13" s="177">
        <v>0</v>
      </c>
      <c r="F13" s="177">
        <v>0</v>
      </c>
    </row>
    <row r="14" spans="1:10" s="78" customFormat="1" ht="30" customHeight="1">
      <c r="A14" s="537"/>
      <c r="B14" s="91" t="s">
        <v>333</v>
      </c>
      <c r="C14" s="77" t="s">
        <v>504</v>
      </c>
      <c r="D14" s="77" t="s">
        <v>508</v>
      </c>
      <c r="E14" s="177">
        <v>173479.3</v>
      </c>
      <c r="F14" s="177">
        <v>173479.3</v>
      </c>
    </row>
    <row r="15" spans="1:10" s="78" customFormat="1" ht="30" customHeight="1">
      <c r="A15" s="537"/>
      <c r="B15" s="91" t="s">
        <v>333</v>
      </c>
      <c r="C15" s="77" t="s">
        <v>504</v>
      </c>
      <c r="D15" s="77" t="s">
        <v>509</v>
      </c>
      <c r="E15" s="177">
        <v>135671.57999999999</v>
      </c>
      <c r="F15" s="177">
        <v>135671.57999999999</v>
      </c>
    </row>
    <row r="16" spans="1:10" s="78" customFormat="1" ht="30" customHeight="1">
      <c r="A16" s="537"/>
      <c r="B16" s="91" t="s">
        <v>333</v>
      </c>
      <c r="C16" s="77" t="s">
        <v>504</v>
      </c>
      <c r="D16" s="83" t="s">
        <v>511</v>
      </c>
      <c r="E16" s="177">
        <v>91918.76</v>
      </c>
      <c r="F16" s="177">
        <v>91918.76</v>
      </c>
    </row>
    <row r="17" spans="1:8" s="78" customFormat="1" ht="30" customHeight="1" thickBot="1">
      <c r="A17" s="538"/>
      <c r="B17" s="215" t="s">
        <v>333</v>
      </c>
      <c r="C17" s="216" t="s">
        <v>504</v>
      </c>
      <c r="D17" s="216" t="s">
        <v>510</v>
      </c>
      <c r="E17" s="217">
        <v>3336377.06</v>
      </c>
      <c r="F17" s="217">
        <v>3336377.06</v>
      </c>
    </row>
    <row r="18" spans="1:8" s="78" customFormat="1" ht="30" customHeight="1" thickTop="1">
      <c r="A18" s="539" t="s">
        <v>331</v>
      </c>
      <c r="B18" s="218" t="s">
        <v>333</v>
      </c>
      <c r="C18" s="219" t="s">
        <v>504</v>
      </c>
      <c r="D18" s="220" t="s">
        <v>505</v>
      </c>
      <c r="E18" s="427">
        <v>6330574.7599999998</v>
      </c>
      <c r="F18" s="221">
        <v>6330574.7599999998</v>
      </c>
    </row>
    <row r="19" spans="1:8" s="78" customFormat="1" ht="30" customHeight="1">
      <c r="A19" s="537"/>
      <c r="B19" s="211" t="s">
        <v>333</v>
      </c>
      <c r="C19" s="77" t="s">
        <v>504</v>
      </c>
      <c r="D19" s="77" t="s">
        <v>506</v>
      </c>
      <c r="E19" s="428">
        <v>8191.95</v>
      </c>
      <c r="F19" s="177">
        <v>8191.95</v>
      </c>
    </row>
    <row r="20" spans="1:8" s="78" customFormat="1" ht="30" customHeight="1">
      <c r="A20" s="537"/>
      <c r="B20" s="211" t="s">
        <v>333</v>
      </c>
      <c r="C20" s="77" t="s">
        <v>504</v>
      </c>
      <c r="D20" s="77" t="s">
        <v>507</v>
      </c>
      <c r="E20" s="428">
        <v>3476146.91</v>
      </c>
      <c r="F20" s="177">
        <v>3476146.91</v>
      </c>
    </row>
    <row r="21" spans="1:8" s="78" customFormat="1" ht="30" customHeight="1">
      <c r="A21" s="537"/>
      <c r="B21" s="211" t="s">
        <v>333</v>
      </c>
      <c r="C21" s="77" t="s">
        <v>504</v>
      </c>
      <c r="D21" s="77" t="s">
        <v>624</v>
      </c>
      <c r="E21" s="428">
        <v>119801.03</v>
      </c>
      <c r="F21" s="177">
        <v>119801.03</v>
      </c>
    </row>
    <row r="22" spans="1:8" s="78" customFormat="1" ht="30" customHeight="1">
      <c r="A22" s="537"/>
      <c r="B22" s="91" t="s">
        <v>333</v>
      </c>
      <c r="C22" s="77" t="s">
        <v>504</v>
      </c>
      <c r="D22" s="77" t="s">
        <v>513</v>
      </c>
      <c r="E22" s="428">
        <f>21891.52+65420.82</f>
        <v>87312.34</v>
      </c>
      <c r="F22" s="177">
        <f>21891.52+65420.82</f>
        <v>87312.34</v>
      </c>
    </row>
    <row r="23" spans="1:8" s="78" customFormat="1" ht="30" customHeight="1">
      <c r="A23" s="537"/>
      <c r="B23" s="211" t="s">
        <v>333</v>
      </c>
      <c r="C23" s="77" t="s">
        <v>504</v>
      </c>
      <c r="D23" s="77" t="s">
        <v>508</v>
      </c>
      <c r="E23" s="428">
        <v>72814.17</v>
      </c>
      <c r="F23" s="177">
        <v>72814.17</v>
      </c>
    </row>
    <row r="24" spans="1:8" s="78" customFormat="1" ht="30" customHeight="1">
      <c r="A24" s="537"/>
      <c r="B24" s="211" t="s">
        <v>333</v>
      </c>
      <c r="C24" s="77" t="s">
        <v>504</v>
      </c>
      <c r="D24" s="77" t="s">
        <v>509</v>
      </c>
      <c r="E24" s="428">
        <v>716874.76</v>
      </c>
      <c r="F24" s="177">
        <v>716874.76</v>
      </c>
    </row>
    <row r="25" spans="1:8" s="78" customFormat="1" ht="30" customHeight="1">
      <c r="A25" s="537"/>
      <c r="B25" s="211" t="s">
        <v>333</v>
      </c>
      <c r="C25" s="77" t="s">
        <v>504</v>
      </c>
      <c r="D25" s="83" t="s">
        <v>511</v>
      </c>
      <c r="E25" s="428">
        <v>0</v>
      </c>
      <c r="F25" s="177">
        <v>0</v>
      </c>
      <c r="H25" s="178"/>
    </row>
    <row r="26" spans="1:8" s="78" customFormat="1" ht="30" customHeight="1" thickBot="1">
      <c r="A26" s="538"/>
      <c r="B26" s="222" t="s">
        <v>333</v>
      </c>
      <c r="C26" s="216" t="s">
        <v>504</v>
      </c>
      <c r="D26" s="216" t="s">
        <v>510</v>
      </c>
      <c r="E26" s="429">
        <v>1007022.69</v>
      </c>
      <c r="F26" s="217">
        <v>1007022.69</v>
      </c>
    </row>
    <row r="27" spans="1:8" s="78" customFormat="1" ht="30" hidden="1" customHeight="1" thickTop="1">
      <c r="A27" s="536" t="s">
        <v>330</v>
      </c>
      <c r="B27" s="211" t="s">
        <v>333</v>
      </c>
      <c r="C27" s="212"/>
      <c r="D27" s="212"/>
      <c r="E27" s="213"/>
      <c r="F27" s="213"/>
    </row>
    <row r="28" spans="1:8" s="78" customFormat="1" ht="30" hidden="1" customHeight="1">
      <c r="A28" s="537"/>
      <c r="B28" s="91" t="s">
        <v>333</v>
      </c>
      <c r="C28" s="77"/>
      <c r="D28" s="77"/>
      <c r="E28" s="177"/>
      <c r="F28" s="177"/>
    </row>
    <row r="29" spans="1:8" s="78" customFormat="1" ht="30" hidden="1" customHeight="1">
      <c r="A29" s="537"/>
      <c r="B29" s="91" t="s">
        <v>333</v>
      </c>
      <c r="C29" s="77"/>
      <c r="D29" s="77"/>
      <c r="E29" s="177"/>
      <c r="F29" s="177"/>
    </row>
    <row r="30" spans="1:8" s="78" customFormat="1" ht="30" hidden="1" customHeight="1">
      <c r="A30" s="537" t="s">
        <v>331</v>
      </c>
      <c r="B30" s="91" t="s">
        <v>333</v>
      </c>
      <c r="C30" s="77"/>
      <c r="D30" s="77"/>
      <c r="E30" s="177"/>
      <c r="F30" s="177"/>
    </row>
    <row r="31" spans="1:8" s="78" customFormat="1" ht="30" hidden="1" customHeight="1">
      <c r="A31" s="537"/>
      <c r="B31" s="91" t="s">
        <v>333</v>
      </c>
      <c r="C31" s="77"/>
      <c r="D31" s="77"/>
      <c r="E31" s="177"/>
      <c r="F31" s="177"/>
    </row>
    <row r="32" spans="1:8" s="78" customFormat="1" ht="30" hidden="1" customHeight="1">
      <c r="A32" s="537"/>
      <c r="B32" s="91" t="s">
        <v>333</v>
      </c>
      <c r="C32" s="77"/>
      <c r="D32" s="77"/>
      <c r="E32" s="177"/>
      <c r="F32" s="177"/>
    </row>
    <row r="33" spans="1:9" s="78" customFormat="1" ht="30" hidden="1" customHeight="1">
      <c r="A33" s="534" t="s">
        <v>332</v>
      </c>
      <c r="B33" s="91" t="s">
        <v>333</v>
      </c>
      <c r="C33" s="77"/>
      <c r="D33" s="77"/>
      <c r="E33" s="177"/>
      <c r="F33" s="177"/>
    </row>
    <row r="34" spans="1:9" s="78" customFormat="1" ht="30" hidden="1" customHeight="1">
      <c r="A34" s="535"/>
      <c r="B34" s="91" t="s">
        <v>333</v>
      </c>
      <c r="C34" s="77"/>
      <c r="D34" s="77"/>
      <c r="E34" s="177"/>
      <c r="F34" s="177"/>
    </row>
    <row r="35" spans="1:9" s="78" customFormat="1" ht="30" hidden="1" customHeight="1">
      <c r="A35" s="536"/>
      <c r="B35" s="91" t="s">
        <v>333</v>
      </c>
      <c r="C35" s="77"/>
      <c r="D35" s="77"/>
      <c r="E35" s="177"/>
      <c r="F35" s="177"/>
    </row>
    <row r="36" spans="1:9" s="78" customFormat="1" ht="30" customHeight="1" thickTop="1">
      <c r="A36" s="128"/>
      <c r="B36" s="134"/>
      <c r="C36" s="83"/>
      <c r="D36" s="83"/>
      <c r="E36" s="359"/>
      <c r="F36" s="359"/>
    </row>
    <row r="37" spans="1:9" s="78" customFormat="1" ht="30" customHeight="1">
      <c r="A37" s="128"/>
      <c r="B37" s="134"/>
      <c r="C37" s="83"/>
      <c r="D37" s="83"/>
      <c r="E37" s="83"/>
      <c r="F37" s="83"/>
    </row>
    <row r="38" spans="1:9" s="78" customFormat="1" ht="18.75">
      <c r="B38" s="105"/>
      <c r="E38" s="178"/>
    </row>
    <row r="39" spans="1:9" ht="19.5" customHeight="1">
      <c r="A39" s="84" t="s">
        <v>623</v>
      </c>
      <c r="D39" s="42" t="s">
        <v>89</v>
      </c>
      <c r="E39" s="310" t="s">
        <v>599</v>
      </c>
      <c r="F39" s="41"/>
      <c r="G39" s="5"/>
      <c r="I39" s="5"/>
    </row>
  </sheetData>
  <mergeCells count="6">
    <mergeCell ref="A33:A35"/>
    <mergeCell ref="A5:F5"/>
    <mergeCell ref="A9:A17"/>
    <mergeCell ref="A18:A26"/>
    <mergeCell ref="A27:A29"/>
    <mergeCell ref="A30:A32"/>
  </mergeCells>
  <pageMargins left="0.70866141732283472" right="0.70866141732283472" top="0.74803149606299213" bottom="0.74803149606299213" header="0.31496062992125984" footer="0.31496062992125984"/>
  <pageSetup scale="75" orientation="portrait" r:id="rId1"/>
  <ignoredErrors>
    <ignoredError sqref="B27:B3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topLeftCell="A13" workbookViewId="0">
      <selection activeCell="E28" sqref="E28:E32"/>
    </sheetView>
  </sheetViews>
  <sheetFormatPr defaultRowHeight="15"/>
  <cols>
    <col min="1" max="1" width="13.5703125" style="51" customWidth="1"/>
    <col min="2" max="2" width="20.140625" style="51" customWidth="1"/>
    <col min="3" max="3" width="76.85546875" style="51" customWidth="1"/>
    <col min="4" max="4" width="17.7109375" style="51" customWidth="1"/>
    <col min="5" max="5" width="22.7109375" style="51" customWidth="1"/>
    <col min="6" max="6" width="21.28515625" style="51" customWidth="1"/>
    <col min="7" max="7" width="20.42578125" style="51" customWidth="1"/>
    <col min="8" max="8" width="7.140625" style="51" customWidth="1"/>
    <col min="9" max="16384" width="9.140625" style="51"/>
  </cols>
  <sheetData>
    <row r="1" spans="1:7" ht="15.75" customHeight="1">
      <c r="E1" s="58" t="s">
        <v>375</v>
      </c>
    </row>
    <row r="2" spans="1:7" ht="15.75" customHeight="1">
      <c r="A2" s="1" t="s">
        <v>501</v>
      </c>
      <c r="E2" s="58"/>
    </row>
    <row r="3" spans="1:7" ht="15.75" customHeight="1">
      <c r="A3" s="1" t="s">
        <v>502</v>
      </c>
      <c r="E3" s="58"/>
    </row>
    <row r="4" spans="1:7" ht="15.75" customHeight="1"/>
    <row r="5" spans="1:7" ht="34.5" customHeight="1">
      <c r="B5" s="268"/>
      <c r="C5" s="540" t="s">
        <v>520</v>
      </c>
      <c r="D5" s="540"/>
      <c r="E5" s="268"/>
      <c r="F5" s="52"/>
      <c r="G5" s="52"/>
    </row>
    <row r="6" spans="1:7" ht="15.75">
      <c r="A6" s="65"/>
      <c r="B6" s="65"/>
      <c r="C6" s="66"/>
      <c r="D6" s="66"/>
      <c r="E6" s="267" t="s">
        <v>7</v>
      </c>
      <c r="F6" s="53"/>
      <c r="G6" s="54"/>
    </row>
    <row r="7" spans="1:7" s="57" customFormat="1" ht="31.5">
      <c r="A7" s="67" t="s">
        <v>220</v>
      </c>
      <c r="B7" s="67" t="s">
        <v>258</v>
      </c>
      <c r="C7" s="67" t="s">
        <v>221</v>
      </c>
      <c r="D7" s="67" t="s">
        <v>259</v>
      </c>
      <c r="E7" s="68" t="s">
        <v>222</v>
      </c>
      <c r="F7" s="55"/>
      <c r="G7" s="56"/>
    </row>
    <row r="8" spans="1:7" s="57" customFormat="1" ht="27" customHeight="1">
      <c r="A8" s="67">
        <v>1</v>
      </c>
      <c r="B8" s="67">
        <v>2</v>
      </c>
      <c r="C8" s="67">
        <v>3</v>
      </c>
      <c r="D8" s="67"/>
      <c r="E8" s="68">
        <v>4</v>
      </c>
      <c r="F8" s="55"/>
      <c r="G8" s="56"/>
    </row>
    <row r="9" spans="1:7" s="57" customFormat="1" ht="15" customHeight="1">
      <c r="A9" s="67"/>
      <c r="B9" s="67"/>
      <c r="C9" s="69" t="s">
        <v>108</v>
      </c>
      <c r="D9" s="69"/>
      <c r="E9" s="68"/>
      <c r="F9" s="55"/>
      <c r="G9" s="56"/>
    </row>
    <row r="10" spans="1:7" s="147" customFormat="1" ht="18.75">
      <c r="A10" s="385" t="s">
        <v>94</v>
      </c>
      <c r="B10" s="385"/>
      <c r="C10" s="378" t="s">
        <v>260</v>
      </c>
      <c r="D10" s="384" t="s">
        <v>261</v>
      </c>
      <c r="E10" s="377">
        <f>E11+E12+E13+E14+E15</f>
        <v>819203819</v>
      </c>
      <c r="F10" s="145"/>
      <c r="G10" s="146"/>
    </row>
    <row r="11" spans="1:7" s="147" customFormat="1" ht="18.75">
      <c r="A11" s="148" t="s">
        <v>223</v>
      </c>
      <c r="B11" s="148"/>
      <c r="C11" s="149" t="s">
        <v>262</v>
      </c>
      <c r="D11" s="149"/>
      <c r="E11" s="225">
        <v>0</v>
      </c>
      <c r="F11" s="150"/>
      <c r="G11" s="151"/>
    </row>
    <row r="12" spans="1:7" s="147" customFormat="1" ht="18.75">
      <c r="A12" s="148" t="s">
        <v>224</v>
      </c>
      <c r="B12" s="148"/>
      <c r="C12" s="149" t="s">
        <v>263</v>
      </c>
      <c r="D12" s="149"/>
      <c r="E12" s="225">
        <v>0</v>
      </c>
      <c r="F12" s="152"/>
      <c r="G12" s="146"/>
    </row>
    <row r="13" spans="1:7" s="147" customFormat="1" ht="18.75">
      <c r="A13" s="148" t="s">
        <v>225</v>
      </c>
      <c r="B13" s="148"/>
      <c r="C13" s="149" t="s">
        <v>264</v>
      </c>
      <c r="D13" s="149"/>
      <c r="E13" s="225">
        <v>0</v>
      </c>
      <c r="F13" s="150"/>
      <c r="G13" s="151"/>
    </row>
    <row r="14" spans="1:7" s="147" customFormat="1" ht="18.75">
      <c r="A14" s="148" t="s">
        <v>265</v>
      </c>
      <c r="B14" s="148"/>
      <c r="C14" s="149" t="s">
        <v>266</v>
      </c>
      <c r="D14" s="149"/>
      <c r="E14" s="373">
        <v>819203819</v>
      </c>
      <c r="F14" s="150"/>
      <c r="G14" s="151"/>
    </row>
    <row r="15" spans="1:7" s="147" customFormat="1" ht="18.75">
      <c r="A15" s="148" t="s">
        <v>267</v>
      </c>
      <c r="B15" s="148"/>
      <c r="C15" s="149" t="s">
        <v>268</v>
      </c>
      <c r="D15" s="149"/>
      <c r="E15" s="225">
        <v>0</v>
      </c>
      <c r="F15" s="150"/>
      <c r="G15" s="151"/>
    </row>
    <row r="16" spans="1:7" s="147" customFormat="1" ht="18.75">
      <c r="A16" s="383" t="s">
        <v>95</v>
      </c>
      <c r="B16" s="383"/>
      <c r="C16" s="378" t="s">
        <v>269</v>
      </c>
      <c r="D16" s="384" t="s">
        <v>270</v>
      </c>
      <c r="E16" s="377">
        <f>E17+E18+E19+E20+E21</f>
        <v>87270193</v>
      </c>
      <c r="F16" s="153"/>
      <c r="G16" s="146"/>
    </row>
    <row r="17" spans="1:7" s="147" customFormat="1" ht="18.75">
      <c r="A17" s="148" t="s">
        <v>226</v>
      </c>
      <c r="B17" s="148"/>
      <c r="C17" s="149" t="s">
        <v>262</v>
      </c>
      <c r="D17" s="149"/>
      <c r="E17" s="373">
        <v>87270193</v>
      </c>
      <c r="F17" s="154"/>
      <c r="G17" s="151"/>
    </row>
    <row r="18" spans="1:7" s="147" customFormat="1" ht="18.75">
      <c r="A18" s="148" t="s">
        <v>227</v>
      </c>
      <c r="B18" s="148"/>
      <c r="C18" s="149" t="s">
        <v>263</v>
      </c>
      <c r="D18" s="149"/>
      <c r="E18" s="225">
        <v>0</v>
      </c>
      <c r="F18" s="150"/>
      <c r="G18" s="151"/>
    </row>
    <row r="19" spans="1:7" s="147" customFormat="1" ht="18.75">
      <c r="A19" s="148" t="s">
        <v>228</v>
      </c>
      <c r="B19" s="148"/>
      <c r="C19" s="149" t="s">
        <v>264</v>
      </c>
      <c r="D19" s="149"/>
      <c r="E19" s="225">
        <v>0</v>
      </c>
      <c r="F19" s="150"/>
      <c r="G19" s="151"/>
    </row>
    <row r="20" spans="1:7" s="147" customFormat="1" ht="18.75">
      <c r="A20" s="148" t="s">
        <v>271</v>
      </c>
      <c r="B20" s="148"/>
      <c r="C20" s="149" t="s">
        <v>266</v>
      </c>
      <c r="D20" s="149"/>
      <c r="E20" s="225">
        <v>0</v>
      </c>
      <c r="F20" s="150"/>
      <c r="G20" s="151"/>
    </row>
    <row r="21" spans="1:7" s="147" customFormat="1" ht="18.75">
      <c r="A21" s="148" t="s">
        <v>272</v>
      </c>
      <c r="B21" s="148"/>
      <c r="C21" s="149" t="s">
        <v>268</v>
      </c>
      <c r="D21" s="149"/>
      <c r="E21" s="225">
        <v>0</v>
      </c>
      <c r="F21" s="150"/>
      <c r="G21" s="151"/>
    </row>
    <row r="22" spans="1:7" s="147" customFormat="1" ht="18.75">
      <c r="A22" s="155" t="s">
        <v>96</v>
      </c>
      <c r="B22" s="155"/>
      <c r="C22" s="156" t="s">
        <v>273</v>
      </c>
      <c r="D22" s="157" t="s">
        <v>274</v>
      </c>
      <c r="E22" s="224">
        <f>E23+E24+E25+E26</f>
        <v>0</v>
      </c>
      <c r="F22" s="158"/>
      <c r="G22" s="146"/>
    </row>
    <row r="23" spans="1:7" s="147" customFormat="1" ht="18.75">
      <c r="A23" s="148" t="s">
        <v>229</v>
      </c>
      <c r="B23" s="148"/>
      <c r="C23" s="149" t="s">
        <v>230</v>
      </c>
      <c r="D23" s="149"/>
      <c r="E23" s="225">
        <v>0</v>
      </c>
      <c r="F23" s="150"/>
      <c r="G23" s="151"/>
    </row>
    <row r="24" spans="1:7" s="147" customFormat="1" ht="18.75">
      <c r="A24" s="148" t="s">
        <v>231</v>
      </c>
      <c r="B24" s="148"/>
      <c r="C24" s="149" t="s">
        <v>275</v>
      </c>
      <c r="D24" s="149"/>
      <c r="E24" s="225">
        <v>0</v>
      </c>
      <c r="F24" s="150"/>
      <c r="G24" s="151"/>
    </row>
    <row r="25" spans="1:7" s="147" customFormat="1" ht="18.75">
      <c r="A25" s="148" t="s">
        <v>276</v>
      </c>
      <c r="B25" s="148"/>
      <c r="C25" s="149" t="s">
        <v>277</v>
      </c>
      <c r="D25" s="149"/>
      <c r="E25" s="225">
        <v>0</v>
      </c>
      <c r="F25" s="150"/>
      <c r="G25" s="151"/>
    </row>
    <row r="26" spans="1:7" s="147" customFormat="1" ht="18.75">
      <c r="A26" s="148" t="s">
        <v>278</v>
      </c>
      <c r="B26" s="148"/>
      <c r="C26" s="149" t="s">
        <v>279</v>
      </c>
      <c r="D26" s="149"/>
      <c r="E26" s="225">
        <v>0</v>
      </c>
      <c r="F26" s="150"/>
      <c r="G26" s="151"/>
    </row>
    <row r="27" spans="1:7" s="147" customFormat="1" ht="18.75">
      <c r="A27" s="155" t="s">
        <v>97</v>
      </c>
      <c r="B27" s="155"/>
      <c r="C27" s="159" t="s">
        <v>280</v>
      </c>
      <c r="D27" s="336" t="s">
        <v>281</v>
      </c>
      <c r="E27" s="224">
        <f>E28+E29+E30+E31+E32</f>
        <v>53606592.649999999</v>
      </c>
      <c r="F27" s="442">
        <f>53606593-E27</f>
        <v>0.35000000149011612</v>
      </c>
      <c r="G27" s="151"/>
    </row>
    <row r="28" spans="1:7" s="147" customFormat="1" ht="18.75">
      <c r="A28" s="148" t="s">
        <v>232</v>
      </c>
      <c r="B28" s="148"/>
      <c r="C28" s="160" t="s">
        <v>282</v>
      </c>
      <c r="D28" s="337"/>
      <c r="E28" s="225">
        <v>984595.9</v>
      </c>
      <c r="F28" s="150"/>
      <c r="G28" s="151"/>
    </row>
    <row r="29" spans="1:7" s="147" customFormat="1" ht="18.75">
      <c r="A29" s="148" t="s">
        <v>233</v>
      </c>
      <c r="B29" s="148"/>
      <c r="C29" s="149" t="s">
        <v>283</v>
      </c>
      <c r="D29" s="338"/>
      <c r="E29" s="225">
        <v>367661.94</v>
      </c>
      <c r="F29" s="158"/>
      <c r="G29" s="161"/>
    </row>
    <row r="30" spans="1:7" s="147" customFormat="1" ht="18.75">
      <c r="A30" s="148" t="s">
        <v>234</v>
      </c>
      <c r="B30" s="148"/>
      <c r="C30" s="167" t="s">
        <v>284</v>
      </c>
      <c r="D30" s="338"/>
      <c r="E30" s="225">
        <v>709210.41</v>
      </c>
      <c r="F30" s="150"/>
      <c r="G30" s="150"/>
    </row>
    <row r="31" spans="1:7" s="147" customFormat="1" ht="18.75">
      <c r="A31" s="148" t="s">
        <v>235</v>
      </c>
      <c r="B31" s="148"/>
      <c r="C31" s="149" t="s">
        <v>285</v>
      </c>
      <c r="D31" s="338"/>
      <c r="E31" s="225"/>
      <c r="F31" s="150"/>
      <c r="G31" s="150"/>
    </row>
    <row r="32" spans="1:7" s="147" customFormat="1" ht="18.75">
      <c r="A32" s="148" t="s">
        <v>286</v>
      </c>
      <c r="B32" s="148"/>
      <c r="C32" s="149" t="s">
        <v>287</v>
      </c>
      <c r="D32" s="338"/>
      <c r="E32" s="225">
        <v>51545124.399999999</v>
      </c>
      <c r="F32" s="150"/>
      <c r="G32" s="150"/>
    </row>
    <row r="33" spans="1:10" s="147" customFormat="1" ht="18.75">
      <c r="A33" s="374" t="s">
        <v>98</v>
      </c>
      <c r="B33" s="374"/>
      <c r="C33" s="375" t="s">
        <v>288</v>
      </c>
      <c r="D33" s="376" t="s">
        <v>289</v>
      </c>
      <c r="E33" s="377">
        <f>E34+E35+E36+E37+E38</f>
        <v>24380186.390000001</v>
      </c>
      <c r="F33" s="150"/>
    </row>
    <row r="34" spans="1:10" s="147" customFormat="1" ht="18.75">
      <c r="A34" s="148" t="s">
        <v>236</v>
      </c>
      <c r="B34" s="148"/>
      <c r="C34" s="160" t="s">
        <v>282</v>
      </c>
      <c r="D34" s="338"/>
      <c r="E34" s="225"/>
      <c r="F34" s="150"/>
    </row>
    <row r="35" spans="1:10" s="147" customFormat="1" ht="18.75">
      <c r="A35" s="148" t="s">
        <v>237</v>
      </c>
      <c r="B35" s="148"/>
      <c r="C35" s="149" t="s">
        <v>283</v>
      </c>
      <c r="D35" s="338"/>
      <c r="E35" s="225"/>
      <c r="F35" s="150"/>
    </row>
    <row r="36" spans="1:10" s="147" customFormat="1" ht="18.75">
      <c r="A36" s="148" t="s">
        <v>238</v>
      </c>
      <c r="B36" s="148"/>
      <c r="C36" s="167" t="s">
        <v>284</v>
      </c>
      <c r="D36" s="338"/>
      <c r="E36" s="225"/>
      <c r="F36" s="150"/>
    </row>
    <row r="37" spans="1:10" s="147" customFormat="1" ht="18.75">
      <c r="A37" s="148" t="s">
        <v>239</v>
      </c>
      <c r="B37" s="148"/>
      <c r="C37" s="149" t="s">
        <v>285</v>
      </c>
      <c r="D37" s="339"/>
      <c r="E37" s="225"/>
      <c r="F37" s="150"/>
    </row>
    <row r="38" spans="1:10" s="147" customFormat="1" ht="37.5">
      <c r="A38" s="148" t="s">
        <v>240</v>
      </c>
      <c r="B38" s="148"/>
      <c r="C38" s="160" t="s">
        <v>290</v>
      </c>
      <c r="D38" s="337"/>
      <c r="E38" s="373">
        <v>24380186.390000001</v>
      </c>
      <c r="F38" s="150"/>
    </row>
    <row r="39" spans="1:10" s="147" customFormat="1" ht="15" customHeight="1">
      <c r="A39" s="148"/>
      <c r="B39" s="148"/>
      <c r="C39" s="163" t="s">
        <v>140</v>
      </c>
      <c r="D39" s="163"/>
      <c r="E39" s="224"/>
      <c r="F39" s="150"/>
    </row>
    <row r="40" spans="1:10" s="147" customFormat="1" ht="18.75">
      <c r="A40" s="155" t="s">
        <v>99</v>
      </c>
      <c r="B40" s="155"/>
      <c r="C40" s="143" t="s">
        <v>291</v>
      </c>
      <c r="D40" s="144" t="s">
        <v>292</v>
      </c>
      <c r="E40" s="226">
        <f>E41+E42+E43</f>
        <v>0</v>
      </c>
      <c r="F40" s="150"/>
    </row>
    <row r="41" spans="1:10" s="147" customFormat="1" ht="18.75">
      <c r="A41" s="148" t="s">
        <v>241</v>
      </c>
      <c r="B41" s="148"/>
      <c r="C41" s="149" t="s">
        <v>293</v>
      </c>
      <c r="D41" s="149"/>
      <c r="E41" s="227">
        <v>0</v>
      </c>
      <c r="F41" s="150"/>
    </row>
    <row r="42" spans="1:10" s="147" customFormat="1" ht="18.75">
      <c r="A42" s="148" t="s">
        <v>294</v>
      </c>
      <c r="B42" s="148"/>
      <c r="C42" s="149" t="s">
        <v>295</v>
      </c>
      <c r="D42" s="149"/>
      <c r="E42" s="227">
        <v>0</v>
      </c>
      <c r="F42" s="150"/>
    </row>
    <row r="43" spans="1:10" s="147" customFormat="1" ht="18.75">
      <c r="A43" s="148" t="s">
        <v>296</v>
      </c>
      <c r="B43" s="148"/>
      <c r="C43" s="149" t="s">
        <v>297</v>
      </c>
      <c r="D43" s="149"/>
      <c r="E43" s="227">
        <v>0</v>
      </c>
      <c r="F43" s="150"/>
    </row>
    <row r="44" spans="1:10" s="147" customFormat="1" ht="37.5">
      <c r="A44" s="374" t="s">
        <v>100</v>
      </c>
      <c r="B44" s="374"/>
      <c r="C44" s="378" t="s">
        <v>298</v>
      </c>
      <c r="D44" s="379" t="s">
        <v>299</v>
      </c>
      <c r="E44" s="377">
        <f>E45+E46</f>
        <v>20959946</v>
      </c>
    </row>
    <row r="45" spans="1:10" s="147" customFormat="1" ht="37.5">
      <c r="A45" s="148" t="s">
        <v>242</v>
      </c>
      <c r="B45" s="148"/>
      <c r="C45" s="160" t="s">
        <v>300</v>
      </c>
      <c r="D45" s="149"/>
      <c r="E45" s="373">
        <v>20959946</v>
      </c>
      <c r="F45" s="223"/>
      <c r="G45" s="223"/>
      <c r="H45" s="223"/>
      <c r="I45" s="223"/>
      <c r="J45" s="223"/>
    </row>
    <row r="46" spans="1:10" s="147" customFormat="1" ht="37.5">
      <c r="A46" s="148" t="s">
        <v>301</v>
      </c>
      <c r="B46" s="148"/>
      <c r="C46" s="160" t="s">
        <v>302</v>
      </c>
      <c r="D46" s="149"/>
      <c r="E46" s="227">
        <v>0</v>
      </c>
    </row>
    <row r="47" spans="1:10" s="147" customFormat="1" ht="18.75">
      <c r="A47" s="148" t="s">
        <v>303</v>
      </c>
      <c r="B47" s="148"/>
      <c r="C47" s="149" t="s">
        <v>304</v>
      </c>
      <c r="D47" s="149"/>
      <c r="E47" s="227">
        <v>0</v>
      </c>
    </row>
    <row r="48" spans="1:10" s="147" customFormat="1" ht="18.75">
      <c r="A48" s="374" t="s">
        <v>101</v>
      </c>
      <c r="B48" s="380"/>
      <c r="C48" s="381" t="s">
        <v>305</v>
      </c>
      <c r="D48" s="382">
        <v>102</v>
      </c>
      <c r="E48" s="377">
        <f>E49+E50+E51</f>
        <v>7789394488</v>
      </c>
    </row>
    <row r="49" spans="1:10" s="147" customFormat="1" ht="18.75">
      <c r="A49" s="148" t="s">
        <v>243</v>
      </c>
      <c r="B49" s="148"/>
      <c r="C49" s="149" t="s">
        <v>306</v>
      </c>
      <c r="D49" s="149"/>
      <c r="E49" s="373">
        <v>7789394488</v>
      </c>
      <c r="F49" s="223"/>
      <c r="G49" s="223"/>
      <c r="H49" s="223"/>
      <c r="I49" s="223"/>
      <c r="J49" s="223"/>
    </row>
    <row r="50" spans="1:10" s="147" customFormat="1" ht="18.75">
      <c r="A50" s="148" t="s">
        <v>244</v>
      </c>
      <c r="B50" s="148"/>
      <c r="C50" s="149" t="s">
        <v>307</v>
      </c>
      <c r="D50" s="149"/>
      <c r="E50" s="227">
        <v>0</v>
      </c>
    </row>
    <row r="51" spans="1:10" s="147" customFormat="1" ht="18.75">
      <c r="A51" s="148" t="s">
        <v>245</v>
      </c>
      <c r="B51" s="148"/>
      <c r="C51" s="149" t="s">
        <v>308</v>
      </c>
      <c r="D51" s="149"/>
      <c r="E51" s="227">
        <v>0</v>
      </c>
    </row>
    <row r="52" spans="1:10" s="147" customFormat="1" ht="18.75">
      <c r="A52" s="155" t="s">
        <v>102</v>
      </c>
      <c r="B52" s="155"/>
      <c r="C52" s="164" t="s">
        <v>309</v>
      </c>
      <c r="D52" s="340">
        <v>119</v>
      </c>
      <c r="E52" s="228">
        <f>E53+E54+E55+E56+E57</f>
        <v>1184283.08</v>
      </c>
    </row>
    <row r="53" spans="1:10" s="147" customFormat="1" ht="18.75">
      <c r="A53" s="148" t="s">
        <v>246</v>
      </c>
      <c r="B53" s="148"/>
      <c r="C53" s="160" t="s">
        <v>310</v>
      </c>
      <c r="D53" s="337"/>
      <c r="E53" s="225"/>
    </row>
    <row r="54" spans="1:10" s="147" customFormat="1" ht="18.75">
      <c r="A54" s="148" t="s">
        <v>247</v>
      </c>
      <c r="B54" s="148"/>
      <c r="C54" s="149" t="s">
        <v>311</v>
      </c>
      <c r="D54" s="338"/>
      <c r="E54" s="225">
        <v>389791</v>
      </c>
    </row>
    <row r="55" spans="1:10" s="147" customFormat="1" ht="15" customHeight="1">
      <c r="A55" s="148" t="s">
        <v>248</v>
      </c>
      <c r="B55" s="148"/>
      <c r="C55" s="162" t="s">
        <v>312</v>
      </c>
      <c r="D55" s="338"/>
      <c r="E55" s="225"/>
    </row>
    <row r="56" spans="1:10" s="147" customFormat="1" ht="15" customHeight="1">
      <c r="A56" s="148" t="s">
        <v>249</v>
      </c>
      <c r="B56" s="148"/>
      <c r="C56" s="149" t="s">
        <v>313</v>
      </c>
      <c r="D56" s="338"/>
      <c r="E56" s="225"/>
    </row>
    <row r="57" spans="1:10" s="147" customFormat="1" ht="15" customHeight="1">
      <c r="A57" s="148" t="s">
        <v>250</v>
      </c>
      <c r="B57" s="148"/>
      <c r="C57" s="149" t="s">
        <v>314</v>
      </c>
      <c r="D57" s="338"/>
      <c r="E57" s="225">
        <v>794492.08</v>
      </c>
    </row>
    <row r="58" spans="1:10" s="147" customFormat="1" ht="18.75">
      <c r="A58" s="155" t="s">
        <v>103</v>
      </c>
      <c r="B58" s="155"/>
      <c r="C58" s="156" t="s">
        <v>315</v>
      </c>
      <c r="D58" s="341" t="s">
        <v>316</v>
      </c>
      <c r="E58" s="228">
        <f>E59+E60+E61+E62+E63</f>
        <v>21337009</v>
      </c>
    </row>
    <row r="59" spans="1:10" s="147" customFormat="1" ht="18.75">
      <c r="A59" s="148" t="s">
        <v>317</v>
      </c>
      <c r="B59" s="148"/>
      <c r="C59" s="160" t="s">
        <v>310</v>
      </c>
      <c r="D59" s="338"/>
      <c r="E59" s="225">
        <v>8502861</v>
      </c>
    </row>
    <row r="60" spans="1:10" s="147" customFormat="1" ht="18.75">
      <c r="A60" s="148" t="s">
        <v>318</v>
      </c>
      <c r="B60" s="148"/>
      <c r="C60" s="149" t="s">
        <v>311</v>
      </c>
      <c r="D60" s="338"/>
      <c r="E60" s="225"/>
    </row>
    <row r="61" spans="1:10" s="147" customFormat="1" ht="18.75">
      <c r="A61" s="148" t="s">
        <v>319</v>
      </c>
      <c r="B61" s="148"/>
      <c r="C61" s="167" t="s">
        <v>312</v>
      </c>
      <c r="D61" s="338"/>
      <c r="E61" s="225"/>
    </row>
    <row r="62" spans="1:10" s="147" customFormat="1" ht="18.75">
      <c r="A62" s="148" t="s">
        <v>320</v>
      </c>
      <c r="B62" s="148"/>
      <c r="C62" s="149" t="s">
        <v>313</v>
      </c>
      <c r="D62" s="342"/>
      <c r="E62" s="225"/>
    </row>
    <row r="63" spans="1:10" s="147" customFormat="1" ht="18.75">
      <c r="A63" s="148" t="s">
        <v>321</v>
      </c>
      <c r="B63" s="148"/>
      <c r="C63" s="149" t="s">
        <v>322</v>
      </c>
      <c r="D63" s="338"/>
      <c r="E63" s="225">
        <v>12834148</v>
      </c>
    </row>
    <row r="64" spans="1:10" s="147" customFormat="1" ht="18.75">
      <c r="A64" s="303"/>
      <c r="B64" s="303"/>
      <c r="C64" s="150"/>
      <c r="D64" s="305"/>
      <c r="E64" s="304"/>
    </row>
    <row r="65" spans="1:5" s="147" customFormat="1" ht="18.75"/>
    <row r="66" spans="1:5" s="147" customFormat="1" ht="18.75">
      <c r="A66" s="84" t="s">
        <v>623</v>
      </c>
      <c r="B66" s="165"/>
      <c r="C66" s="166" t="s">
        <v>373</v>
      </c>
      <c r="D66" s="147" t="s">
        <v>601</v>
      </c>
    </row>
    <row r="67" spans="1:5" ht="15.75">
      <c r="A67" s="65"/>
      <c r="B67" s="65"/>
      <c r="C67" s="65"/>
      <c r="D67" s="65"/>
      <c r="E67" s="65"/>
    </row>
  </sheetData>
  <mergeCells count="1">
    <mergeCell ref="C5:D5"/>
  </mergeCells>
  <phoneticPr fontId="13" type="noConversion"/>
  <pageMargins left="0.75" right="0.75" top="1" bottom="1" header="0.5" footer="0.5"/>
  <pageSetup scale="49" orientation="portrait" r:id="rId1"/>
  <headerFooter alignWithMargins="0"/>
  <ignoredErrors>
    <ignoredError sqref="D16 D22 D27 D40 D10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4" sqref="H34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5"/>
  <sheetViews>
    <sheetView topLeftCell="A48" zoomScale="70" zoomScaleNormal="70" workbookViewId="0">
      <selection sqref="A1:H65"/>
    </sheetView>
  </sheetViews>
  <sheetFormatPr defaultRowHeight="15.75"/>
  <cols>
    <col min="1" max="1" width="22.140625" style="259" customWidth="1"/>
    <col min="2" max="2" width="74.140625" style="45" customWidth="1"/>
    <col min="3" max="3" width="9.42578125" style="45" customWidth="1"/>
    <col min="4" max="4" width="27.140625" style="45" customWidth="1"/>
    <col min="5" max="5" width="27.42578125" style="45" customWidth="1"/>
    <col min="6" max="6" width="22.7109375" style="45" customWidth="1"/>
    <col min="7" max="7" width="22.7109375" style="46" customWidth="1"/>
    <col min="8" max="8" width="21.28515625" style="47" customWidth="1"/>
    <col min="9" max="9" width="14.140625" style="45" bestFit="1" customWidth="1"/>
    <col min="10" max="12" width="9.140625" style="45"/>
    <col min="13" max="13" width="15.140625" style="45" bestFit="1" customWidth="1"/>
    <col min="14" max="16384" width="9.140625" style="45"/>
  </cols>
  <sheetData>
    <row r="1" spans="1:8" s="2" customFormat="1" ht="24" customHeight="1">
      <c r="A1" s="256"/>
      <c r="H1" s="21" t="s">
        <v>179</v>
      </c>
    </row>
    <row r="2" spans="1:8" s="2" customFormat="1">
      <c r="A2" s="239" t="s">
        <v>501</v>
      </c>
      <c r="B2" s="45"/>
      <c r="C2" s="45"/>
    </row>
    <row r="3" spans="1:8" s="2" customFormat="1">
      <c r="A3" s="239" t="s">
        <v>502</v>
      </c>
      <c r="B3" s="45"/>
      <c r="C3" s="45"/>
      <c r="G3" s="173"/>
    </row>
    <row r="5" spans="1:8" ht="30" customHeight="1">
      <c r="A5" s="460" t="s">
        <v>612</v>
      </c>
      <c r="B5" s="461"/>
      <c r="C5" s="461"/>
      <c r="D5" s="461"/>
      <c r="E5" s="461"/>
      <c r="F5" s="461"/>
      <c r="G5" s="461"/>
      <c r="H5" s="44"/>
    </row>
    <row r="6" spans="1:8" ht="30" customHeight="1">
      <c r="A6" s="237"/>
      <c r="B6" s="238"/>
      <c r="C6" s="238"/>
      <c r="D6" s="238"/>
      <c r="E6" s="238"/>
      <c r="F6" s="238"/>
      <c r="G6" s="238"/>
      <c r="H6" s="263" t="s">
        <v>7</v>
      </c>
    </row>
    <row r="7" spans="1:8" s="88" customFormat="1" ht="42" customHeight="1">
      <c r="A7" s="462" t="s">
        <v>106</v>
      </c>
      <c r="B7" s="463" t="s">
        <v>107</v>
      </c>
      <c r="C7" s="458" t="s">
        <v>258</v>
      </c>
      <c r="D7" s="456" t="s">
        <v>517</v>
      </c>
      <c r="E7" s="454" t="s">
        <v>500</v>
      </c>
      <c r="F7" s="456" t="s">
        <v>331</v>
      </c>
      <c r="G7" s="457"/>
      <c r="H7" s="458" t="s">
        <v>613</v>
      </c>
    </row>
    <row r="8" spans="1:8" s="90" customFormat="1" ht="35.25" customHeight="1">
      <c r="A8" s="462"/>
      <c r="B8" s="463"/>
      <c r="C8" s="459"/>
      <c r="D8" s="464"/>
      <c r="E8" s="455"/>
      <c r="F8" s="89" t="s">
        <v>180</v>
      </c>
      <c r="G8" s="89" t="s">
        <v>181</v>
      </c>
      <c r="H8" s="459"/>
    </row>
    <row r="9" spans="1:8" s="349" customFormat="1" ht="21" customHeight="1">
      <c r="A9" s="350"/>
      <c r="B9" s="351"/>
      <c r="C9" s="348"/>
      <c r="D9" s="352"/>
      <c r="E9" s="347"/>
      <c r="F9" s="89"/>
      <c r="G9" s="89"/>
      <c r="H9" s="348"/>
    </row>
    <row r="10" spans="1:8" s="101" customFormat="1" ht="38.1" customHeight="1">
      <c r="A10" s="257"/>
      <c r="B10" s="97" t="s">
        <v>108</v>
      </c>
      <c r="C10" s="98"/>
      <c r="D10" s="98"/>
      <c r="E10" s="98"/>
      <c r="F10" s="98"/>
      <c r="G10" s="99"/>
      <c r="H10" s="100"/>
    </row>
    <row r="11" spans="1:8" s="101" customFormat="1" ht="38.1" customHeight="1">
      <c r="A11" s="189"/>
      <c r="B11" s="188" t="s">
        <v>488</v>
      </c>
      <c r="C11" s="189" t="s">
        <v>376</v>
      </c>
      <c r="D11" s="190">
        <f>D12+D13+D14+D15+D19</f>
        <v>7456780000</v>
      </c>
      <c r="E11" s="190">
        <f>E12+E13+E14+E15+E19</f>
        <v>7615308000</v>
      </c>
      <c r="F11" s="190">
        <f>F12+F13+F14+F15+F19</f>
        <v>7562308000</v>
      </c>
      <c r="G11" s="190">
        <f>G12+G13+G14+G15+G19</f>
        <v>7375004656.0300026</v>
      </c>
      <c r="H11" s="254">
        <f>IF(F11=0,"",G11/F11)</f>
        <v>0.97523198685242685</v>
      </c>
    </row>
    <row r="12" spans="1:8" s="101" customFormat="1" ht="38.1" customHeight="1">
      <c r="A12" s="102" t="s">
        <v>109</v>
      </c>
      <c r="B12" s="103" t="s">
        <v>110</v>
      </c>
      <c r="C12" s="102" t="s">
        <v>377</v>
      </c>
      <c r="D12" s="171">
        <v>0</v>
      </c>
      <c r="E12" s="171">
        <v>0</v>
      </c>
      <c r="F12" s="171">
        <v>0</v>
      </c>
      <c r="G12" s="206">
        <v>0</v>
      </c>
      <c r="H12" s="255" t="str">
        <f t="shared" ref="H12:H61" si="0">IF(F12=0,"",G12/F12)</f>
        <v/>
      </c>
    </row>
    <row r="13" spans="1:8" s="101" customFormat="1" ht="38.1" customHeight="1">
      <c r="A13" s="102" t="s">
        <v>111</v>
      </c>
      <c r="B13" s="103" t="s">
        <v>112</v>
      </c>
      <c r="C13" s="102" t="s">
        <v>378</v>
      </c>
      <c r="D13" s="171">
        <v>0</v>
      </c>
      <c r="E13" s="171">
        <v>0</v>
      </c>
      <c r="F13" s="171">
        <v>0</v>
      </c>
      <c r="G13" s="207">
        <v>0</v>
      </c>
      <c r="H13" s="255" t="str">
        <f t="shared" si="0"/>
        <v/>
      </c>
    </row>
    <row r="14" spans="1:8" s="101" customFormat="1" ht="38.1" customHeight="1">
      <c r="A14" s="102" t="s">
        <v>113</v>
      </c>
      <c r="B14" s="103" t="s">
        <v>114</v>
      </c>
      <c r="C14" s="102" t="s">
        <v>379</v>
      </c>
      <c r="D14" s="171">
        <v>18270000</v>
      </c>
      <c r="E14" s="171">
        <v>15050000</v>
      </c>
      <c r="F14" s="171">
        <v>15842000</v>
      </c>
      <c r="G14" s="206">
        <v>16914646.959999997</v>
      </c>
      <c r="H14" s="255">
        <f t="shared" si="0"/>
        <v>1.0677090619871226</v>
      </c>
    </row>
    <row r="15" spans="1:8" s="101" customFormat="1" ht="40.5">
      <c r="A15" s="192"/>
      <c r="B15" s="191" t="s">
        <v>115</v>
      </c>
      <c r="C15" s="189" t="s">
        <v>380</v>
      </c>
      <c r="D15" s="190">
        <f>D16+D17+D18</f>
        <v>7348287000</v>
      </c>
      <c r="E15" s="190">
        <f>E16+E17+E18</f>
        <v>7515258000</v>
      </c>
      <c r="F15" s="190">
        <f>F16+F17+F18</f>
        <v>7460466000</v>
      </c>
      <c r="G15" s="190">
        <f>G16+G17+G18</f>
        <v>7270819815.5800028</v>
      </c>
      <c r="H15" s="254">
        <f t="shared" si="0"/>
        <v>0.974579847368784</v>
      </c>
    </row>
    <row r="16" spans="1:8" s="101" customFormat="1" ht="40.5">
      <c r="A16" s="102" t="s">
        <v>494</v>
      </c>
      <c r="B16" s="103" t="s">
        <v>116</v>
      </c>
      <c r="C16" s="102" t="s">
        <v>381</v>
      </c>
      <c r="D16" s="171">
        <v>4013376000</v>
      </c>
      <c r="E16" s="171">
        <v>496849000</v>
      </c>
      <c r="F16" s="171">
        <v>429923000</v>
      </c>
      <c r="G16" s="206">
        <v>3969275998.9900031</v>
      </c>
      <c r="H16" s="255">
        <f t="shared" si="0"/>
        <v>9.2325276828408889</v>
      </c>
    </row>
    <row r="17" spans="1:8" s="101" customFormat="1" ht="40.5">
      <c r="A17" s="102" t="s">
        <v>117</v>
      </c>
      <c r="B17" s="103" t="s">
        <v>118</v>
      </c>
      <c r="C17" s="102" t="s">
        <v>382</v>
      </c>
      <c r="D17" s="171">
        <v>3334911000</v>
      </c>
      <c r="E17" s="171">
        <v>7018409000</v>
      </c>
      <c r="F17" s="171">
        <v>7030543000</v>
      </c>
      <c r="G17" s="206">
        <v>3301543816.5899997</v>
      </c>
      <c r="H17" s="255">
        <f t="shared" si="0"/>
        <v>0.4696001171730263</v>
      </c>
    </row>
    <row r="18" spans="1:8" s="101" customFormat="1" ht="40.5">
      <c r="A18" s="102" t="s">
        <v>496</v>
      </c>
      <c r="B18" s="103" t="s">
        <v>119</v>
      </c>
      <c r="C18" s="102" t="s">
        <v>383</v>
      </c>
      <c r="D18" s="171">
        <v>0</v>
      </c>
      <c r="E18" s="171">
        <v>0</v>
      </c>
      <c r="F18" s="171">
        <v>0</v>
      </c>
      <c r="G18" s="206">
        <v>0</v>
      </c>
      <c r="H18" s="255" t="str">
        <f t="shared" si="0"/>
        <v/>
      </c>
    </row>
    <row r="19" spans="1:8" s="101" customFormat="1" ht="40.5">
      <c r="A19" s="189"/>
      <c r="B19" s="191" t="s">
        <v>120</v>
      </c>
      <c r="C19" s="189" t="s">
        <v>384</v>
      </c>
      <c r="D19" s="190">
        <f>D20+D21</f>
        <v>90223000</v>
      </c>
      <c r="E19" s="190">
        <f>E20+E21</f>
        <v>85000000</v>
      </c>
      <c r="F19" s="190">
        <f>F20+F21</f>
        <v>86000000</v>
      </c>
      <c r="G19" s="190">
        <f>G20+G21</f>
        <v>87270193.489999995</v>
      </c>
      <c r="H19" s="254">
        <f t="shared" si="0"/>
        <v>1.014769691744186</v>
      </c>
    </row>
    <row r="20" spans="1:8" s="101" customFormat="1" ht="42.75" customHeight="1">
      <c r="A20" s="102" t="s">
        <v>121</v>
      </c>
      <c r="B20" s="103" t="s">
        <v>122</v>
      </c>
      <c r="C20" s="102" t="s">
        <v>274</v>
      </c>
      <c r="D20" s="171">
        <v>0</v>
      </c>
      <c r="E20" s="171">
        <v>0</v>
      </c>
      <c r="F20" s="171">
        <v>0</v>
      </c>
      <c r="G20" s="206">
        <v>0</v>
      </c>
      <c r="H20" s="255" t="str">
        <f t="shared" si="0"/>
        <v/>
      </c>
    </row>
    <row r="21" spans="1:8" s="101" customFormat="1" ht="60.75">
      <c r="A21" s="102" t="s">
        <v>518</v>
      </c>
      <c r="B21" s="103" t="s">
        <v>123</v>
      </c>
      <c r="C21" s="102" t="s">
        <v>270</v>
      </c>
      <c r="D21" s="171">
        <v>90223000</v>
      </c>
      <c r="E21" s="171">
        <v>85000000</v>
      </c>
      <c r="F21" s="171">
        <v>86000000</v>
      </c>
      <c r="G21" s="206">
        <v>87270193.489999995</v>
      </c>
      <c r="H21" s="255">
        <f t="shared" si="0"/>
        <v>1.014769691744186</v>
      </c>
    </row>
    <row r="22" spans="1:8" s="101" customFormat="1" ht="38.1" customHeight="1">
      <c r="A22" s="192"/>
      <c r="B22" s="188" t="s">
        <v>489</v>
      </c>
      <c r="C22" s="189" t="s">
        <v>111</v>
      </c>
      <c r="D22" s="190">
        <f>D23+D24+D25</f>
        <v>982935000</v>
      </c>
      <c r="E22" s="190">
        <f>E23+E24+E25</f>
        <v>630235000</v>
      </c>
      <c r="F22" s="190">
        <f>F23+F24+F25</f>
        <v>729639000</v>
      </c>
      <c r="G22" s="190">
        <f>G23+G24+G25</f>
        <v>926404423.01000011</v>
      </c>
      <c r="H22" s="254">
        <f t="shared" si="0"/>
        <v>1.26967503520234</v>
      </c>
    </row>
    <row r="23" spans="1:8" s="101" customFormat="1" ht="38.1" customHeight="1">
      <c r="A23" s="102" t="s">
        <v>124</v>
      </c>
      <c r="B23" s="103" t="s">
        <v>125</v>
      </c>
      <c r="C23" s="102" t="s">
        <v>385</v>
      </c>
      <c r="D23" s="171">
        <v>10405000</v>
      </c>
      <c r="E23" s="171">
        <v>9395000</v>
      </c>
      <c r="F23" s="171">
        <v>11245000</v>
      </c>
      <c r="G23" s="206">
        <v>13854441.959999999</v>
      </c>
      <c r="H23" s="255">
        <f t="shared" si="0"/>
        <v>1.2320535313472654</v>
      </c>
    </row>
    <row r="24" spans="1:8" s="101" customFormat="1" ht="40.5">
      <c r="A24" s="102" t="s">
        <v>126</v>
      </c>
      <c r="B24" s="103" t="s">
        <v>127</v>
      </c>
      <c r="C24" s="102" t="s">
        <v>386</v>
      </c>
      <c r="D24" s="171">
        <v>0</v>
      </c>
      <c r="E24" s="171">
        <v>0</v>
      </c>
      <c r="F24" s="171">
        <v>0</v>
      </c>
      <c r="G24" s="206">
        <v>0</v>
      </c>
      <c r="H24" s="255" t="str">
        <f t="shared" si="0"/>
        <v/>
      </c>
    </row>
    <row r="25" spans="1:8" s="101" customFormat="1" ht="41.25" customHeight="1">
      <c r="A25" s="192"/>
      <c r="B25" s="191" t="s">
        <v>182</v>
      </c>
      <c r="C25" s="189" t="s">
        <v>387</v>
      </c>
      <c r="D25" s="190">
        <f>D26+D27+D28+D29+D30</f>
        <v>972530000</v>
      </c>
      <c r="E25" s="190">
        <f>E26+E27+E28+E29+E30</f>
        <v>620840000</v>
      </c>
      <c r="F25" s="190">
        <f>F26+F27+F28+F29+F30</f>
        <v>718394000</v>
      </c>
      <c r="G25" s="190">
        <v>912549981.05000007</v>
      </c>
      <c r="H25" s="254">
        <f t="shared" si="0"/>
        <v>1.2702639234876685</v>
      </c>
    </row>
    <row r="26" spans="1:8" s="101" customFormat="1" ht="38.1" customHeight="1">
      <c r="A26" s="102" t="s">
        <v>128</v>
      </c>
      <c r="B26" s="103" t="s">
        <v>129</v>
      </c>
      <c r="C26" s="102" t="s">
        <v>281</v>
      </c>
      <c r="D26" s="171">
        <v>66402000</v>
      </c>
      <c r="E26" s="171">
        <v>60000000</v>
      </c>
      <c r="F26" s="171">
        <v>55000000</v>
      </c>
      <c r="G26" s="206">
        <v>53606592.939999998</v>
      </c>
      <c r="H26" s="255">
        <f t="shared" si="0"/>
        <v>0.97466532618181811</v>
      </c>
    </row>
    <row r="27" spans="1:8" s="101" customFormat="1" ht="38.1" customHeight="1">
      <c r="A27" s="102" t="s">
        <v>130</v>
      </c>
      <c r="B27" s="103" t="s">
        <v>131</v>
      </c>
      <c r="C27" s="102" t="s">
        <v>388</v>
      </c>
      <c r="D27" s="171">
        <v>22450000</v>
      </c>
      <c r="E27" s="171">
        <v>21000000</v>
      </c>
      <c r="F27" s="171">
        <v>21000000</v>
      </c>
      <c r="G27" s="206">
        <v>24380186</v>
      </c>
      <c r="H27" s="255">
        <f t="shared" si="0"/>
        <v>1.1609612380952381</v>
      </c>
    </row>
    <row r="28" spans="1:8" s="101" customFormat="1" ht="38.1" customHeight="1">
      <c r="A28" s="102" t="s">
        <v>132</v>
      </c>
      <c r="B28" s="103" t="s">
        <v>133</v>
      </c>
      <c r="C28" s="102" t="s">
        <v>261</v>
      </c>
      <c r="D28" s="171">
        <v>860000000</v>
      </c>
      <c r="E28" s="171">
        <v>516840000</v>
      </c>
      <c r="F28" s="171">
        <v>617394000</v>
      </c>
      <c r="G28" s="206">
        <v>819203819.22000003</v>
      </c>
      <c r="H28" s="255">
        <f t="shared" si="0"/>
        <v>1.3268736321052683</v>
      </c>
    </row>
    <row r="29" spans="1:8" s="101" customFormat="1" ht="38.1" customHeight="1">
      <c r="A29" s="102" t="s">
        <v>134</v>
      </c>
      <c r="B29" s="103" t="s">
        <v>135</v>
      </c>
      <c r="C29" s="102" t="s">
        <v>333</v>
      </c>
      <c r="D29" s="171">
        <v>19022000</v>
      </c>
      <c r="E29" s="171">
        <v>23000000</v>
      </c>
      <c r="F29" s="171">
        <v>25000000</v>
      </c>
      <c r="G29" s="206">
        <v>11818738</v>
      </c>
      <c r="H29" s="255">
        <f t="shared" si="0"/>
        <v>0.47274951999999998</v>
      </c>
    </row>
    <row r="30" spans="1:8" s="101" customFormat="1" ht="38.1" customHeight="1">
      <c r="A30" s="102" t="s">
        <v>136</v>
      </c>
      <c r="B30" s="103" t="s">
        <v>257</v>
      </c>
      <c r="C30" s="102" t="s">
        <v>389</v>
      </c>
      <c r="D30" s="171">
        <v>4656000</v>
      </c>
      <c r="E30" s="171">
        <v>0</v>
      </c>
      <c r="F30" s="171">
        <v>0</v>
      </c>
      <c r="G30" s="206">
        <v>3540643.41</v>
      </c>
      <c r="H30" s="255" t="str">
        <f t="shared" si="0"/>
        <v/>
      </c>
    </row>
    <row r="31" spans="1:8" s="101" customFormat="1" ht="38.1" customHeight="1">
      <c r="A31" s="102" t="s">
        <v>137</v>
      </c>
      <c r="B31" s="103" t="s">
        <v>445</v>
      </c>
      <c r="C31" s="102" t="s">
        <v>390</v>
      </c>
      <c r="D31" s="171">
        <v>0</v>
      </c>
      <c r="E31" s="171">
        <v>0</v>
      </c>
      <c r="F31" s="171">
        <v>0</v>
      </c>
      <c r="G31" s="206">
        <v>0</v>
      </c>
      <c r="H31" s="255" t="str">
        <f t="shared" si="0"/>
        <v/>
      </c>
    </row>
    <row r="32" spans="1:8" s="101" customFormat="1" ht="38.1" customHeight="1">
      <c r="A32" s="192"/>
      <c r="B32" s="188" t="s">
        <v>490</v>
      </c>
      <c r="C32" s="189" t="s">
        <v>391</v>
      </c>
      <c r="D32" s="190">
        <f>D11+D22+D31</f>
        <v>8439715000</v>
      </c>
      <c r="E32" s="190">
        <f>E11+E22+E31</f>
        <v>8245543000</v>
      </c>
      <c r="F32" s="190">
        <f>F11+F22+F31</f>
        <v>8291947000</v>
      </c>
      <c r="G32" s="190">
        <f>G11+G22+G31</f>
        <v>8301409079.0400028</v>
      </c>
      <c r="H32" s="254">
        <f t="shared" si="0"/>
        <v>1.0011411166810404</v>
      </c>
    </row>
    <row r="33" spans="1:8" s="101" customFormat="1" ht="38.1" customHeight="1">
      <c r="A33" s="102" t="s">
        <v>138</v>
      </c>
      <c r="B33" s="97" t="s">
        <v>446</v>
      </c>
      <c r="C33" s="102" t="s">
        <v>392</v>
      </c>
      <c r="D33" s="171">
        <v>0</v>
      </c>
      <c r="E33" s="171">
        <v>0</v>
      </c>
      <c r="F33" s="171">
        <v>0</v>
      </c>
      <c r="G33" s="206">
        <v>0</v>
      </c>
      <c r="H33" s="255" t="str">
        <f t="shared" si="0"/>
        <v/>
      </c>
    </row>
    <row r="34" spans="1:8" s="101" customFormat="1" ht="38.1" customHeight="1">
      <c r="A34" s="192"/>
      <c r="B34" s="188" t="s">
        <v>491</v>
      </c>
      <c r="C34" s="189" t="s">
        <v>393</v>
      </c>
      <c r="D34" s="190">
        <f>D32+D33</f>
        <v>8439715000</v>
      </c>
      <c r="E34" s="190">
        <f>E32+E33</f>
        <v>8245543000</v>
      </c>
      <c r="F34" s="190">
        <f>F32+F33</f>
        <v>8291947000</v>
      </c>
      <c r="G34" s="190">
        <f>G32+G33</f>
        <v>8301409079.0400028</v>
      </c>
      <c r="H34" s="254">
        <f t="shared" si="0"/>
        <v>1.0011411166810404</v>
      </c>
    </row>
    <row r="35" spans="1:8" s="101" customFormat="1" ht="38.1" customHeight="1">
      <c r="A35" s="102" t="s">
        <v>139</v>
      </c>
      <c r="B35" s="97" t="s">
        <v>447</v>
      </c>
      <c r="C35" s="102" t="s">
        <v>394</v>
      </c>
      <c r="D35" s="171">
        <v>864000</v>
      </c>
      <c r="E35" s="171">
        <v>899000</v>
      </c>
      <c r="F35" s="171">
        <v>0</v>
      </c>
      <c r="G35" s="206">
        <v>0</v>
      </c>
      <c r="H35" s="255" t="str">
        <f t="shared" si="0"/>
        <v/>
      </c>
    </row>
    <row r="36" spans="1:8" s="101" customFormat="1" ht="38.1" customHeight="1">
      <c r="A36" s="192"/>
      <c r="B36" s="188" t="s">
        <v>140</v>
      </c>
      <c r="C36" s="189"/>
      <c r="D36" s="190"/>
      <c r="E36" s="190"/>
      <c r="F36" s="190"/>
      <c r="G36" s="208"/>
      <c r="H36" s="254"/>
    </row>
    <row r="37" spans="1:8" s="101" customFormat="1" ht="38.1" customHeight="1">
      <c r="A37" s="189"/>
      <c r="B37" s="188" t="s">
        <v>492</v>
      </c>
      <c r="C37" s="189" t="s">
        <v>395</v>
      </c>
      <c r="D37" s="190">
        <f>D38+D39+D40+D41+D42-D43+D44-D45-D46</f>
        <v>8245552000</v>
      </c>
      <c r="E37" s="190">
        <f>E38+E39+E40+E41+E42-E43+E44-E45-E46</f>
        <v>8057955000</v>
      </c>
      <c r="F37" s="190">
        <f>F38+F39+F40+F41+F42-F43+F44-F45-F46</f>
        <v>8094057000</v>
      </c>
      <c r="G37" s="190">
        <f>G38+G39+G40+G41+G42-G43+G44-G45-G46</f>
        <v>8117784444.8199997</v>
      </c>
      <c r="H37" s="254">
        <f t="shared" si="0"/>
        <v>1.0029314650020378</v>
      </c>
    </row>
    <row r="38" spans="1:8" s="101" customFormat="1" ht="38.1" customHeight="1">
      <c r="A38" s="102" t="s">
        <v>141</v>
      </c>
      <c r="B38" s="103" t="s">
        <v>451</v>
      </c>
      <c r="C38" s="102" t="s">
        <v>396</v>
      </c>
      <c r="D38" s="171">
        <v>7789394000</v>
      </c>
      <c r="E38" s="171">
        <v>7783883000</v>
      </c>
      <c r="F38" s="171">
        <v>7783883000</v>
      </c>
      <c r="G38" s="206">
        <v>7789394488.5699997</v>
      </c>
      <c r="H38" s="255">
        <f t="shared" si="0"/>
        <v>1.0007080641589807</v>
      </c>
    </row>
    <row r="39" spans="1:8" s="101" customFormat="1" ht="38.1" customHeight="1">
      <c r="A39" s="102" t="s">
        <v>142</v>
      </c>
      <c r="B39" s="103" t="s">
        <v>143</v>
      </c>
      <c r="C39" s="102" t="s">
        <v>397</v>
      </c>
      <c r="D39" s="171">
        <v>0</v>
      </c>
      <c r="E39" s="171">
        <v>0</v>
      </c>
      <c r="F39" s="171">
        <v>0</v>
      </c>
      <c r="G39" s="206">
        <v>0</v>
      </c>
      <c r="H39" s="255" t="str">
        <f t="shared" si="0"/>
        <v/>
      </c>
    </row>
    <row r="40" spans="1:8" s="101" customFormat="1" ht="38.1" customHeight="1">
      <c r="A40" s="102" t="s">
        <v>144</v>
      </c>
      <c r="B40" s="103" t="s">
        <v>145</v>
      </c>
      <c r="C40" s="102" t="s">
        <v>398</v>
      </c>
      <c r="D40" s="171">
        <v>85746000</v>
      </c>
      <c r="E40" s="171">
        <v>85746000</v>
      </c>
      <c r="F40" s="171">
        <v>85746000</v>
      </c>
      <c r="G40" s="206">
        <v>68767153.349999994</v>
      </c>
      <c r="H40" s="255">
        <f t="shared" si="0"/>
        <v>0.80198672066335452</v>
      </c>
    </row>
    <row r="41" spans="1:8" s="101" customFormat="1" ht="38.1" customHeight="1">
      <c r="A41" s="102" t="s">
        <v>146</v>
      </c>
      <c r="B41" s="103" t="s">
        <v>147</v>
      </c>
      <c r="C41" s="102" t="s">
        <v>399</v>
      </c>
      <c r="D41" s="171">
        <v>0</v>
      </c>
      <c r="E41" s="171">
        <v>0</v>
      </c>
      <c r="F41" s="171">
        <v>0</v>
      </c>
      <c r="G41" s="206">
        <v>0</v>
      </c>
      <c r="H41" s="255" t="str">
        <f t="shared" si="0"/>
        <v/>
      </c>
    </row>
    <row r="42" spans="1:8" s="101" customFormat="1" ht="38.1" customHeight="1">
      <c r="A42" s="102" t="s">
        <v>148</v>
      </c>
      <c r="B42" s="103" t="s">
        <v>149</v>
      </c>
      <c r="C42" s="102" t="s">
        <v>400</v>
      </c>
      <c r="D42" s="171">
        <v>0</v>
      </c>
      <c r="E42" s="171">
        <v>0</v>
      </c>
      <c r="F42" s="171">
        <v>0</v>
      </c>
      <c r="G42" s="206">
        <v>0</v>
      </c>
      <c r="H42" s="255" t="str">
        <f t="shared" si="0"/>
        <v/>
      </c>
    </row>
    <row r="43" spans="1:8" s="101" customFormat="1" ht="38.1" customHeight="1">
      <c r="A43" s="102" t="s">
        <v>150</v>
      </c>
      <c r="B43" s="103" t="s">
        <v>151</v>
      </c>
      <c r="C43" s="102" t="s">
        <v>401</v>
      </c>
      <c r="D43" s="171">
        <v>0</v>
      </c>
      <c r="E43" s="171">
        <v>0</v>
      </c>
      <c r="F43" s="171">
        <v>0</v>
      </c>
      <c r="G43" s="206">
        <v>0</v>
      </c>
      <c r="H43" s="255" t="str">
        <f t="shared" si="0"/>
        <v/>
      </c>
    </row>
    <row r="44" spans="1:8" s="101" customFormat="1" ht="38.1" customHeight="1">
      <c r="A44" s="102" t="s">
        <v>152</v>
      </c>
      <c r="B44" s="103" t="s">
        <v>153</v>
      </c>
      <c r="C44" s="102" t="s">
        <v>402</v>
      </c>
      <c r="D44" s="171">
        <v>468570000</v>
      </c>
      <c r="E44" s="171">
        <v>358032000</v>
      </c>
      <c r="F44" s="171">
        <v>358032000</v>
      </c>
      <c r="G44" s="206">
        <v>387389804.89999998</v>
      </c>
      <c r="H44" s="255">
        <f t="shared" si="0"/>
        <v>1.0819977122156679</v>
      </c>
    </row>
    <row r="45" spans="1:8" s="101" customFormat="1" ht="38.1" customHeight="1">
      <c r="A45" s="102" t="s">
        <v>154</v>
      </c>
      <c r="B45" s="103" t="s">
        <v>155</v>
      </c>
      <c r="C45" s="102" t="s">
        <v>403</v>
      </c>
      <c r="D45" s="171">
        <v>98158000</v>
      </c>
      <c r="E45" s="171">
        <v>169706000</v>
      </c>
      <c r="F45" s="171">
        <v>133604000</v>
      </c>
      <c r="G45" s="206">
        <v>127767002</v>
      </c>
      <c r="H45" s="255">
        <f t="shared" si="0"/>
        <v>0.9563112032573875</v>
      </c>
    </row>
    <row r="46" spans="1:8" s="101" customFormat="1" ht="38.1" customHeight="1">
      <c r="A46" s="102" t="s">
        <v>156</v>
      </c>
      <c r="B46" s="103" t="s">
        <v>157</v>
      </c>
      <c r="C46" s="102" t="s">
        <v>404</v>
      </c>
      <c r="D46" s="171">
        <v>0</v>
      </c>
      <c r="E46" s="171">
        <v>0</v>
      </c>
      <c r="F46" s="171">
        <v>0</v>
      </c>
      <c r="G46" s="206">
        <v>0</v>
      </c>
      <c r="H46" s="255" t="str">
        <f t="shared" si="0"/>
        <v/>
      </c>
    </row>
    <row r="47" spans="1:8" s="101" customFormat="1" ht="40.5">
      <c r="A47" s="189"/>
      <c r="B47" s="188" t="s">
        <v>493</v>
      </c>
      <c r="C47" s="189" t="s">
        <v>405</v>
      </c>
      <c r="D47" s="190">
        <f>D48+D49+D52</f>
        <v>67530000</v>
      </c>
      <c r="E47" s="190">
        <f>E48+E49+E52</f>
        <v>89588000</v>
      </c>
      <c r="F47" s="190">
        <f>F48+F49+F52</f>
        <v>80890000</v>
      </c>
      <c r="G47" s="190">
        <f>G48+G49+G52</f>
        <v>56991545.379999995</v>
      </c>
      <c r="H47" s="254">
        <f t="shared" si="0"/>
        <v>0.70455613030040787</v>
      </c>
    </row>
    <row r="48" spans="1:8" s="101" customFormat="1" ht="38.1" customHeight="1">
      <c r="A48" s="102" t="s">
        <v>158</v>
      </c>
      <c r="B48" s="103" t="s">
        <v>159</v>
      </c>
      <c r="C48" s="102" t="s">
        <v>406</v>
      </c>
      <c r="D48" s="171">
        <v>17958000</v>
      </c>
      <c r="E48" s="171">
        <v>16000000</v>
      </c>
      <c r="F48" s="171">
        <v>13500000</v>
      </c>
      <c r="G48" s="206">
        <v>13510312.540000001</v>
      </c>
      <c r="H48" s="255">
        <f t="shared" si="0"/>
        <v>1.000763891851852</v>
      </c>
    </row>
    <row r="49" spans="1:13" s="101" customFormat="1" ht="38.1" customHeight="1">
      <c r="A49" s="102" t="s">
        <v>160</v>
      </c>
      <c r="B49" s="103" t="s">
        <v>161</v>
      </c>
      <c r="C49" s="102" t="s">
        <v>407</v>
      </c>
      <c r="D49" s="171">
        <f>D50+D51</f>
        <v>20713000</v>
      </c>
      <c r="E49" s="171">
        <f>E50+E51</f>
        <v>42000000</v>
      </c>
      <c r="F49" s="171">
        <f>F50+F51</f>
        <v>38500000</v>
      </c>
      <c r="G49" s="171">
        <v>20959946</v>
      </c>
      <c r="H49" s="255">
        <f t="shared" si="0"/>
        <v>0.5444141818181818</v>
      </c>
    </row>
    <row r="50" spans="1:13" s="101" customFormat="1" ht="38.1" customHeight="1">
      <c r="A50" s="102" t="s">
        <v>162</v>
      </c>
      <c r="B50" s="103" t="s">
        <v>163</v>
      </c>
      <c r="C50" s="102" t="s">
        <v>408</v>
      </c>
      <c r="D50" s="171">
        <v>0</v>
      </c>
      <c r="E50" s="171">
        <v>0</v>
      </c>
      <c r="F50" s="171">
        <v>0</v>
      </c>
      <c r="G50" s="206">
        <v>0</v>
      </c>
      <c r="H50" s="255" t="str">
        <f t="shared" si="0"/>
        <v/>
      </c>
    </row>
    <row r="51" spans="1:13" s="101" customFormat="1" ht="38.1" customHeight="1">
      <c r="A51" s="102" t="s">
        <v>164</v>
      </c>
      <c r="B51" s="103" t="s">
        <v>165</v>
      </c>
      <c r="C51" s="102" t="s">
        <v>409</v>
      </c>
      <c r="D51" s="171">
        <v>20713000</v>
      </c>
      <c r="E51" s="171">
        <v>42000000</v>
      </c>
      <c r="F51" s="171">
        <v>38500000</v>
      </c>
      <c r="G51" s="206">
        <v>20959946</v>
      </c>
      <c r="H51" s="255">
        <f t="shared" si="0"/>
        <v>0.5444141818181818</v>
      </c>
    </row>
    <row r="52" spans="1:13" s="101" customFormat="1" ht="40.5">
      <c r="A52" s="189"/>
      <c r="B52" s="191" t="s">
        <v>166</v>
      </c>
      <c r="C52" s="189" t="s">
        <v>410</v>
      </c>
      <c r="D52" s="190">
        <f>D53+D54+D55+D56+D57+D58</f>
        <v>28859000</v>
      </c>
      <c r="E52" s="190">
        <f>E53+E54+E55+E56+E57+E58</f>
        <v>31588000</v>
      </c>
      <c r="F52" s="190">
        <f>F53+F54+F55+F56+F57+F58</f>
        <v>28890000</v>
      </c>
      <c r="G52" s="190">
        <f>G53+G54+G55+G56+G57+G58</f>
        <v>22521286.84</v>
      </c>
      <c r="H52" s="254">
        <f t="shared" si="0"/>
        <v>0.77955302319141573</v>
      </c>
    </row>
    <row r="53" spans="1:13" s="101" customFormat="1" ht="38.1" customHeight="1">
      <c r="A53" s="102" t="s">
        <v>167</v>
      </c>
      <c r="B53" s="103" t="s">
        <v>168</v>
      </c>
      <c r="C53" s="102" t="s">
        <v>292</v>
      </c>
      <c r="D53" s="171">
        <v>0</v>
      </c>
      <c r="E53" s="171">
        <v>0</v>
      </c>
      <c r="F53" s="171">
        <v>0</v>
      </c>
      <c r="G53" s="206">
        <v>0</v>
      </c>
      <c r="H53" s="255" t="str">
        <f t="shared" si="0"/>
        <v/>
      </c>
    </row>
    <row r="54" spans="1:13" s="101" customFormat="1" ht="40.5">
      <c r="A54" s="102" t="s">
        <v>169</v>
      </c>
      <c r="B54" s="103" t="s">
        <v>170</v>
      </c>
      <c r="C54" s="102" t="s">
        <v>411</v>
      </c>
      <c r="D54" s="171">
        <v>0</v>
      </c>
      <c r="E54" s="171">
        <v>0</v>
      </c>
      <c r="F54" s="171">
        <v>0</v>
      </c>
      <c r="G54" s="206">
        <v>0</v>
      </c>
      <c r="H54" s="255" t="str">
        <f t="shared" si="0"/>
        <v/>
      </c>
    </row>
    <row r="55" spans="1:13" s="101" customFormat="1" ht="38.1" customHeight="1">
      <c r="A55" s="102" t="s">
        <v>171</v>
      </c>
      <c r="B55" s="103" t="s">
        <v>172</v>
      </c>
      <c r="C55" s="102" t="s">
        <v>412</v>
      </c>
      <c r="D55" s="171">
        <v>6056000</v>
      </c>
      <c r="E55" s="171">
        <v>10300000</v>
      </c>
      <c r="F55" s="171">
        <v>9200000</v>
      </c>
      <c r="G55" s="206">
        <v>1184283</v>
      </c>
      <c r="H55" s="255">
        <f t="shared" si="0"/>
        <v>0.12872641304347826</v>
      </c>
    </row>
    <row r="56" spans="1:13" s="101" customFormat="1" ht="38.1" customHeight="1">
      <c r="A56" s="102" t="s">
        <v>173</v>
      </c>
      <c r="B56" s="103" t="s">
        <v>174</v>
      </c>
      <c r="C56" s="102" t="s">
        <v>413</v>
      </c>
      <c r="D56" s="171">
        <v>8616000</v>
      </c>
      <c r="E56" s="171">
        <v>13988000</v>
      </c>
      <c r="F56" s="171">
        <v>13790000</v>
      </c>
      <c r="G56" s="206">
        <v>8502860.75</v>
      </c>
      <c r="H56" s="255">
        <f t="shared" si="0"/>
        <v>0.6165961385061639</v>
      </c>
    </row>
    <row r="57" spans="1:13" s="101" customFormat="1" ht="60.75">
      <c r="A57" s="102" t="s">
        <v>452</v>
      </c>
      <c r="B57" s="103" t="s">
        <v>175</v>
      </c>
      <c r="C57" s="102" t="s">
        <v>414</v>
      </c>
      <c r="D57" s="171">
        <v>14187000</v>
      </c>
      <c r="E57" s="171">
        <v>7300000</v>
      </c>
      <c r="F57" s="171">
        <v>5900000</v>
      </c>
      <c r="G57" s="206">
        <v>12834143.09</v>
      </c>
      <c r="H57" s="255">
        <f t="shared" si="0"/>
        <v>2.1752784898305086</v>
      </c>
    </row>
    <row r="58" spans="1:13" s="101" customFormat="1" ht="38.1" customHeight="1">
      <c r="A58" s="102" t="s">
        <v>176</v>
      </c>
      <c r="B58" s="104" t="s">
        <v>453</v>
      </c>
      <c r="C58" s="102" t="s">
        <v>415</v>
      </c>
      <c r="D58" s="171">
        <v>0</v>
      </c>
      <c r="E58" s="171">
        <v>0</v>
      </c>
      <c r="F58" s="171">
        <v>0</v>
      </c>
      <c r="G58" s="206">
        <v>0</v>
      </c>
      <c r="H58" s="255" t="str">
        <f t="shared" si="0"/>
        <v/>
      </c>
    </row>
    <row r="59" spans="1:13" s="101" customFormat="1" ht="38.1" customHeight="1">
      <c r="A59" s="102" t="s">
        <v>177</v>
      </c>
      <c r="B59" s="103" t="s">
        <v>448</v>
      </c>
      <c r="C59" s="102" t="s">
        <v>416</v>
      </c>
      <c r="D59" s="171">
        <v>126633000</v>
      </c>
      <c r="E59" s="171">
        <v>98000000</v>
      </c>
      <c r="F59" s="171">
        <v>117000000</v>
      </c>
      <c r="G59" s="206">
        <v>126633089</v>
      </c>
      <c r="H59" s="255">
        <f t="shared" si="0"/>
        <v>1.082334094017094</v>
      </c>
      <c r="M59" s="244"/>
    </row>
    <row r="60" spans="1:13" s="101" customFormat="1" ht="38.1" customHeight="1">
      <c r="A60" s="189"/>
      <c r="B60" s="188" t="s">
        <v>449</v>
      </c>
      <c r="C60" s="189" t="s">
        <v>417</v>
      </c>
      <c r="D60" s="190">
        <f>D37+D47+D59</f>
        <v>8439715000</v>
      </c>
      <c r="E60" s="190">
        <f>E37+E47+E59</f>
        <v>8245543000</v>
      </c>
      <c r="F60" s="190">
        <f>F37+F47+F59</f>
        <v>8291947000</v>
      </c>
      <c r="G60" s="190">
        <f>G37+G47+G59</f>
        <v>8301409079.1999998</v>
      </c>
      <c r="H60" s="254">
        <f t="shared" si="0"/>
        <v>1.0011411167003359</v>
      </c>
    </row>
    <row r="61" spans="1:13" s="101" customFormat="1" ht="38.1" customHeight="1">
      <c r="A61" s="102" t="s">
        <v>178</v>
      </c>
      <c r="B61" s="97" t="s">
        <v>450</v>
      </c>
      <c r="C61" s="102" t="s">
        <v>418</v>
      </c>
      <c r="D61" s="171">
        <v>864000</v>
      </c>
      <c r="E61" s="171">
        <v>899000</v>
      </c>
      <c r="F61" s="171"/>
      <c r="G61" s="206">
        <v>0</v>
      </c>
      <c r="H61" s="255" t="str">
        <f t="shared" si="0"/>
        <v/>
      </c>
    </row>
    <row r="62" spans="1:13" s="92" customFormat="1" ht="38.1" customHeight="1">
      <c r="A62" s="93"/>
      <c r="B62" s="94"/>
      <c r="C62" s="93"/>
      <c r="D62" s="93"/>
      <c r="E62" s="93"/>
      <c r="F62" s="93"/>
      <c r="G62" s="95">
        <f>+G32-G60</f>
        <v>-0.15999698638916016</v>
      </c>
      <c r="H62" s="96"/>
    </row>
    <row r="63" spans="1:13" s="92" customFormat="1" ht="18.75">
      <c r="A63" s="258"/>
      <c r="G63" s="242"/>
      <c r="H63" s="243"/>
    </row>
    <row r="64" spans="1:13" s="101" customFormat="1" ht="16.5" customHeight="1">
      <c r="A64" s="84" t="s">
        <v>623</v>
      </c>
      <c r="B64" s="110"/>
      <c r="C64" s="106"/>
      <c r="D64" s="107" t="s">
        <v>89</v>
      </c>
      <c r="E64" s="108"/>
      <c r="F64" s="78" t="s">
        <v>598</v>
      </c>
      <c r="H64" s="109"/>
    </row>
    <row r="65" spans="1:8" s="92" customFormat="1" ht="18.75">
      <c r="A65" s="87"/>
      <c r="B65" s="86"/>
      <c r="C65" s="86"/>
      <c r="D65" s="86"/>
      <c r="E65" s="86"/>
      <c r="F65" s="87"/>
      <c r="G65" s="87"/>
      <c r="H65" s="87"/>
    </row>
  </sheetData>
  <autoFilter ref="A9:M61"/>
  <mergeCells count="8">
    <mergeCell ref="E7:E8"/>
    <mergeCell ref="F7:G7"/>
    <mergeCell ref="H7:H8"/>
    <mergeCell ref="A5:G5"/>
    <mergeCell ref="A7:A8"/>
    <mergeCell ref="B7:B8"/>
    <mergeCell ref="D7:D8"/>
    <mergeCell ref="C7:C8"/>
  </mergeCells>
  <phoneticPr fontId="13" type="noConversion"/>
  <pageMargins left="0.74803149606299213" right="0.57999999999999996" top="0.98425196850393704" bottom="0.98425196850393704" header="0.51181102362204722" footer="0.51181102362204722"/>
  <pageSetup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topLeftCell="A22" zoomScale="70" zoomScaleNormal="70" workbookViewId="0">
      <selection activeCell="G28" sqref="G28"/>
    </sheetView>
  </sheetViews>
  <sheetFormatPr defaultRowHeight="12.75"/>
  <cols>
    <col min="1" max="1" width="13" customWidth="1"/>
    <col min="2" max="2" width="74.5703125" customWidth="1"/>
    <col min="3" max="3" width="7" bestFit="1" customWidth="1"/>
    <col min="4" max="4" width="23.42578125" customWidth="1"/>
    <col min="5" max="5" width="25" customWidth="1"/>
    <col min="6" max="6" width="25.28515625" customWidth="1"/>
    <col min="7" max="7" width="25.5703125" customWidth="1"/>
    <col min="8" max="8" width="26.42578125" customWidth="1"/>
    <col min="10" max="10" width="13.28515625" bestFit="1" customWidth="1"/>
  </cols>
  <sheetData>
    <row r="1" spans="1:10" ht="15.75">
      <c r="H1" s="21" t="s">
        <v>210</v>
      </c>
    </row>
    <row r="2" spans="1:10" s="2" customFormat="1" ht="15.75">
      <c r="A2" s="1" t="s">
        <v>501</v>
      </c>
      <c r="B2" s="45"/>
      <c r="C2" s="45"/>
    </row>
    <row r="3" spans="1:10" s="2" customFormat="1" ht="15.75">
      <c r="A3" s="1" t="s">
        <v>502</v>
      </c>
      <c r="B3" s="45"/>
      <c r="C3" s="45"/>
    </row>
    <row r="4" spans="1:10" ht="24.95" customHeight="1">
      <c r="H4" s="21"/>
    </row>
    <row r="5" spans="1:10" s="48" customFormat="1" ht="24.95" customHeight="1">
      <c r="A5" s="443" t="s">
        <v>614</v>
      </c>
      <c r="B5" s="443"/>
      <c r="C5" s="443"/>
      <c r="D5" s="443"/>
      <c r="E5" s="443"/>
      <c r="F5" s="443"/>
      <c r="G5" s="443"/>
      <c r="H5" s="443"/>
    </row>
    <row r="6" spans="1:10" s="48" customFormat="1" ht="24.95" customHeight="1" thickBot="1">
      <c r="A6" s="235"/>
      <c r="B6" s="235"/>
      <c r="C6" s="235"/>
      <c r="D6" s="235"/>
      <c r="E6" s="235"/>
      <c r="F6" s="235"/>
      <c r="G6" s="235"/>
      <c r="H6" s="263" t="s">
        <v>7</v>
      </c>
    </row>
    <row r="7" spans="1:10" s="2" customFormat="1" ht="30.75" customHeight="1">
      <c r="A7" s="465"/>
      <c r="B7" s="467" t="s">
        <v>0</v>
      </c>
      <c r="C7" s="473" t="s">
        <v>258</v>
      </c>
      <c r="D7" s="468" t="s">
        <v>498</v>
      </c>
      <c r="E7" s="468" t="s">
        <v>499</v>
      </c>
      <c r="F7" s="469" t="s">
        <v>615</v>
      </c>
      <c r="G7" s="470"/>
      <c r="H7" s="471" t="s">
        <v>616</v>
      </c>
    </row>
    <row r="8" spans="1:10" s="2" customFormat="1" ht="39.75" customHeight="1">
      <c r="A8" s="466"/>
      <c r="B8" s="445"/>
      <c r="C8" s="474"/>
      <c r="D8" s="449"/>
      <c r="E8" s="449"/>
      <c r="F8" s="20" t="s">
        <v>4</v>
      </c>
      <c r="G8" s="40" t="s">
        <v>81</v>
      </c>
      <c r="H8" s="472"/>
    </row>
    <row r="9" spans="1:10" s="2" customFormat="1" ht="22.5" customHeight="1">
      <c r="A9" s="353"/>
      <c r="B9" s="345"/>
      <c r="C9" s="355"/>
      <c r="D9" s="346"/>
      <c r="E9" s="346"/>
      <c r="F9" s="357"/>
      <c r="G9" s="356"/>
      <c r="H9" s="354"/>
    </row>
    <row r="10" spans="1:10" s="78" customFormat="1" ht="33.75" customHeight="1">
      <c r="A10" s="111">
        <v>1</v>
      </c>
      <c r="B10" s="72" t="s">
        <v>184</v>
      </c>
      <c r="C10" s="75"/>
      <c r="D10" s="71"/>
      <c r="E10" s="71"/>
      <c r="F10" s="71"/>
      <c r="G10" s="71"/>
      <c r="H10" s="112"/>
    </row>
    <row r="11" spans="1:10" s="78" customFormat="1" ht="37.5">
      <c r="A11" s="193">
        <v>2</v>
      </c>
      <c r="B11" s="186" t="s">
        <v>454</v>
      </c>
      <c r="C11" s="184">
        <v>301</v>
      </c>
      <c r="D11" s="194">
        <f>D12+D13+D14</f>
        <v>205187000</v>
      </c>
      <c r="E11" s="194">
        <f>E12+E13+E14</f>
        <v>178447000</v>
      </c>
      <c r="F11" s="194">
        <f>F12+F13+F14</f>
        <v>45513000</v>
      </c>
      <c r="G11" s="194">
        <f>G12+G13+G14</f>
        <v>52981979.870000005</v>
      </c>
      <c r="H11" s="260">
        <f>IF(F11=0,"",G11/F11)</f>
        <v>1.164106516160218</v>
      </c>
    </row>
    <row r="12" spans="1:10" s="78" customFormat="1" ht="30" customHeight="1">
      <c r="A12" s="111">
        <v>3</v>
      </c>
      <c r="B12" s="76" t="s">
        <v>185</v>
      </c>
      <c r="C12" s="75">
        <v>302</v>
      </c>
      <c r="D12" s="180">
        <v>2191000</v>
      </c>
      <c r="E12" s="180">
        <v>150395000</v>
      </c>
      <c r="F12" s="180">
        <v>38500000</v>
      </c>
      <c r="G12" s="180">
        <f>17699956.43+17110895.44+19578087-29603+16310-201078-1222191</f>
        <v>52952376.870000005</v>
      </c>
      <c r="H12" s="261">
        <f t="shared" ref="H12:H55" si="0">IF(F12=0,"",G12/F12)</f>
        <v>1.3753864122077923</v>
      </c>
    </row>
    <row r="13" spans="1:10" s="78" customFormat="1" ht="30" customHeight="1">
      <c r="A13" s="111">
        <v>4</v>
      </c>
      <c r="B13" s="76" t="s">
        <v>186</v>
      </c>
      <c r="C13" s="75">
        <v>303</v>
      </c>
      <c r="D13" s="180">
        <v>0</v>
      </c>
      <c r="E13" s="180">
        <v>28052000</v>
      </c>
      <c r="F13" s="180">
        <v>7013000</v>
      </c>
      <c r="G13" s="180">
        <v>29603</v>
      </c>
      <c r="H13" s="261">
        <f t="shared" si="0"/>
        <v>4.2211607015542564E-3</v>
      </c>
    </row>
    <row r="14" spans="1:10" s="78" customFormat="1" ht="30" customHeight="1">
      <c r="A14" s="111">
        <v>5</v>
      </c>
      <c r="B14" s="76" t="s">
        <v>187</v>
      </c>
      <c r="C14" s="75">
        <v>304</v>
      </c>
      <c r="D14" s="180">
        <v>202996000</v>
      </c>
      <c r="E14" s="180">
        <v>0</v>
      </c>
      <c r="F14" s="180">
        <v>0</v>
      </c>
      <c r="G14" s="180">
        <v>0</v>
      </c>
      <c r="H14" s="261" t="str">
        <f t="shared" si="0"/>
        <v/>
      </c>
    </row>
    <row r="15" spans="1:10" s="78" customFormat="1" ht="37.5">
      <c r="A15" s="193">
        <v>6</v>
      </c>
      <c r="B15" s="186" t="s">
        <v>455</v>
      </c>
      <c r="C15" s="184">
        <v>305</v>
      </c>
      <c r="D15" s="194">
        <f>D16+D17+D18+D19+D20</f>
        <v>338627000</v>
      </c>
      <c r="E15" s="194">
        <f>E16+E17+E18+E19+E20</f>
        <v>365451000</v>
      </c>
      <c r="F15" s="194">
        <f>F16+F17+F18+F19+F20</f>
        <v>89082000</v>
      </c>
      <c r="G15" s="194">
        <f>G16+G17+G18+G19+G20</f>
        <v>85916529</v>
      </c>
      <c r="H15" s="260">
        <f t="shared" si="0"/>
        <v>0.96446564962618708</v>
      </c>
      <c r="J15" s="178"/>
    </row>
    <row r="16" spans="1:10" s="78" customFormat="1" ht="27" customHeight="1">
      <c r="A16" s="111">
        <v>7</v>
      </c>
      <c r="B16" s="76" t="s">
        <v>188</v>
      </c>
      <c r="C16" s="75">
        <v>306</v>
      </c>
      <c r="D16" s="180">
        <v>125548000</v>
      </c>
      <c r="E16" s="180">
        <v>141224000</v>
      </c>
      <c r="F16" s="180">
        <v>31790000</v>
      </c>
      <c r="G16" s="180">
        <f>32691909-9409781+1309373</f>
        <v>24591501</v>
      </c>
      <c r="H16" s="261">
        <f t="shared" si="0"/>
        <v>0.77356089965397923</v>
      </c>
    </row>
    <row r="17" spans="1:8" s="113" customFormat="1" ht="30" customHeight="1">
      <c r="A17" s="111">
        <v>8</v>
      </c>
      <c r="B17" s="76" t="s">
        <v>189</v>
      </c>
      <c r="C17" s="75">
        <v>307</v>
      </c>
      <c r="D17" s="180">
        <v>171534000</v>
      </c>
      <c r="E17" s="180">
        <v>179224000</v>
      </c>
      <c r="F17" s="180">
        <v>45292000</v>
      </c>
      <c r="G17" s="180">
        <v>42851400</v>
      </c>
      <c r="H17" s="261">
        <f t="shared" si="0"/>
        <v>0.9461141040360328</v>
      </c>
    </row>
    <row r="18" spans="1:8" s="113" customFormat="1" ht="30" customHeight="1">
      <c r="A18" s="111">
        <v>9</v>
      </c>
      <c r="B18" s="76" t="s">
        <v>190</v>
      </c>
      <c r="C18" s="75">
        <v>308</v>
      </c>
      <c r="D18" s="180">
        <v>25000</v>
      </c>
      <c r="E18" s="180">
        <v>0</v>
      </c>
      <c r="F18" s="180">
        <v>0</v>
      </c>
      <c r="G18" s="180">
        <v>0</v>
      </c>
      <c r="H18" s="261" t="str">
        <f t="shared" si="0"/>
        <v/>
      </c>
    </row>
    <row r="19" spans="1:8" s="113" customFormat="1" ht="30" customHeight="1">
      <c r="A19" s="111">
        <v>10</v>
      </c>
      <c r="B19" s="76" t="s">
        <v>191</v>
      </c>
      <c r="C19" s="75">
        <v>309</v>
      </c>
      <c r="D19" s="180">
        <v>22336000</v>
      </c>
      <c r="E19" s="180">
        <v>0</v>
      </c>
      <c r="F19" s="180">
        <v>0</v>
      </c>
      <c r="G19" s="180">
        <v>0</v>
      </c>
      <c r="H19" s="261" t="str">
        <f t="shared" si="0"/>
        <v/>
      </c>
    </row>
    <row r="20" spans="1:8" s="113" customFormat="1" ht="30" customHeight="1">
      <c r="A20" s="111">
        <v>11</v>
      </c>
      <c r="B20" s="76" t="s">
        <v>192</v>
      </c>
      <c r="C20" s="75">
        <v>310</v>
      </c>
      <c r="D20" s="180">
        <v>19184000</v>
      </c>
      <c r="E20" s="180">
        <v>45003000</v>
      </c>
      <c r="F20" s="180">
        <v>12000000</v>
      </c>
      <c r="G20" s="180">
        <v>18473628</v>
      </c>
      <c r="H20" s="261">
        <f t="shared" si="0"/>
        <v>1.539469</v>
      </c>
    </row>
    <row r="21" spans="1:8" s="113" customFormat="1" ht="37.5">
      <c r="A21" s="193">
        <v>12</v>
      </c>
      <c r="B21" s="186" t="s">
        <v>456</v>
      </c>
      <c r="C21" s="184">
        <v>311</v>
      </c>
      <c r="D21" s="194">
        <f>D15-D11</f>
        <v>133440000</v>
      </c>
      <c r="E21" s="194">
        <f>E15-E11</f>
        <v>187004000</v>
      </c>
      <c r="F21" s="194"/>
      <c r="G21" s="194"/>
      <c r="H21" s="260" t="str">
        <f t="shared" si="0"/>
        <v/>
      </c>
    </row>
    <row r="22" spans="1:8" s="113" customFormat="1" ht="37.5">
      <c r="A22" s="193">
        <v>13</v>
      </c>
      <c r="B22" s="186" t="s">
        <v>457</v>
      </c>
      <c r="C22" s="184">
        <v>312</v>
      </c>
      <c r="D22" s="194">
        <v>0</v>
      </c>
      <c r="E22" s="194">
        <v>0</v>
      </c>
      <c r="F22" s="194">
        <f>+F15-F11</f>
        <v>43569000</v>
      </c>
      <c r="G22" s="194">
        <f>+G15-G11</f>
        <v>32934549.129999995</v>
      </c>
      <c r="H22" s="260">
        <f t="shared" si="0"/>
        <v>0.75591703114599818</v>
      </c>
    </row>
    <row r="23" spans="1:8" s="113" customFormat="1" ht="37.5">
      <c r="A23" s="111">
        <v>14</v>
      </c>
      <c r="B23" s="72" t="s">
        <v>193</v>
      </c>
      <c r="C23" s="75"/>
      <c r="D23" s="180"/>
      <c r="E23" s="180"/>
      <c r="F23" s="180"/>
      <c r="G23" s="180"/>
      <c r="H23" s="261"/>
    </row>
    <row r="24" spans="1:8" s="113" customFormat="1" ht="37.5">
      <c r="A24" s="193">
        <v>15</v>
      </c>
      <c r="B24" s="186" t="s">
        <v>458</v>
      </c>
      <c r="C24" s="184">
        <v>313</v>
      </c>
      <c r="D24" s="194">
        <f>D25+D26+D27+D28+D29</f>
        <v>279549000</v>
      </c>
      <c r="E24" s="194">
        <f>E25+E26+E27+E28+E29</f>
        <v>135859000</v>
      </c>
      <c r="F24" s="194">
        <f>F25+F26+F27+F28+F29</f>
        <v>31627000</v>
      </c>
      <c r="G24" s="194">
        <f>G25+G26+G27+G28+G29</f>
        <v>20846537</v>
      </c>
      <c r="H24" s="260">
        <f t="shared" si="0"/>
        <v>0.65913735099756532</v>
      </c>
    </row>
    <row r="25" spans="1:8" s="113" customFormat="1" ht="30" customHeight="1">
      <c r="A25" s="111">
        <v>16</v>
      </c>
      <c r="B25" s="76" t="s">
        <v>194</v>
      </c>
      <c r="C25" s="75">
        <v>314</v>
      </c>
      <c r="D25" s="180">
        <v>0</v>
      </c>
      <c r="E25" s="180">
        <v>0</v>
      </c>
      <c r="F25" s="180">
        <v>0</v>
      </c>
      <c r="G25" s="180">
        <v>0</v>
      </c>
      <c r="H25" s="261" t="str">
        <f t="shared" si="0"/>
        <v/>
      </c>
    </row>
    <row r="26" spans="1:8" s="113" customFormat="1" ht="36" customHeight="1">
      <c r="A26" s="111">
        <v>17</v>
      </c>
      <c r="B26" s="76" t="s">
        <v>195</v>
      </c>
      <c r="C26" s="75">
        <v>315</v>
      </c>
      <c r="D26" s="180">
        <v>0</v>
      </c>
      <c r="E26" s="180">
        <v>0</v>
      </c>
      <c r="F26" s="180">
        <v>0</v>
      </c>
      <c r="G26" s="180">
        <v>0</v>
      </c>
      <c r="H26" s="261" t="str">
        <f t="shared" si="0"/>
        <v/>
      </c>
    </row>
    <row r="27" spans="1:8" s="113" customFormat="1" ht="30" customHeight="1">
      <c r="A27" s="111">
        <v>18</v>
      </c>
      <c r="B27" s="76" t="s">
        <v>196</v>
      </c>
      <c r="C27" s="75">
        <v>316</v>
      </c>
      <c r="D27" s="180">
        <v>148250000</v>
      </c>
      <c r="E27" s="180">
        <v>25859000</v>
      </c>
      <c r="F27" s="180">
        <v>4127000</v>
      </c>
      <c r="G27" s="180">
        <v>4914609</v>
      </c>
      <c r="H27" s="261">
        <f t="shared" si="0"/>
        <v>1.1908429852192877</v>
      </c>
    </row>
    <row r="28" spans="1:8" s="113" customFormat="1" ht="33.75" customHeight="1">
      <c r="A28" s="111">
        <v>19</v>
      </c>
      <c r="B28" s="76" t="s">
        <v>197</v>
      </c>
      <c r="C28" s="75">
        <v>317</v>
      </c>
      <c r="D28" s="180">
        <v>131299000</v>
      </c>
      <c r="E28" s="180">
        <v>110000000</v>
      </c>
      <c r="F28" s="180">
        <v>27500000</v>
      </c>
      <c r="G28" s="180">
        <v>15931928</v>
      </c>
      <c r="H28" s="261">
        <f t="shared" si="0"/>
        <v>0.57934283636363637</v>
      </c>
    </row>
    <row r="29" spans="1:8" s="113" customFormat="1" ht="33.75" customHeight="1">
      <c r="A29" s="111">
        <v>20</v>
      </c>
      <c r="B29" s="76" t="s">
        <v>198</v>
      </c>
      <c r="C29" s="75">
        <v>318</v>
      </c>
      <c r="D29" s="180">
        <v>0</v>
      </c>
      <c r="E29" s="180">
        <v>0</v>
      </c>
      <c r="F29" s="180">
        <v>0</v>
      </c>
      <c r="G29" s="180">
        <v>0</v>
      </c>
      <c r="H29" s="261" t="str">
        <f t="shared" si="0"/>
        <v/>
      </c>
    </row>
    <row r="30" spans="1:8" s="113" customFormat="1" ht="37.5">
      <c r="A30" s="193">
        <v>21</v>
      </c>
      <c r="B30" s="186" t="s">
        <v>459</v>
      </c>
      <c r="C30" s="184">
        <v>319</v>
      </c>
      <c r="D30" s="194">
        <f>D31+D32+D33</f>
        <v>49413000</v>
      </c>
      <c r="E30" s="194">
        <f>E31+E32+E33</f>
        <v>275913000</v>
      </c>
      <c r="F30" s="194">
        <f>F31+F32+F33</f>
        <v>75396000</v>
      </c>
      <c r="G30" s="194">
        <f>G31+G32+G33</f>
        <v>9409781</v>
      </c>
      <c r="H30" s="260">
        <f t="shared" si="0"/>
        <v>0.1248047774417741</v>
      </c>
    </row>
    <row r="31" spans="1:8" s="113" customFormat="1" ht="30" customHeight="1">
      <c r="A31" s="111">
        <v>22</v>
      </c>
      <c r="B31" s="76" t="s">
        <v>199</v>
      </c>
      <c r="C31" s="75">
        <v>320</v>
      </c>
      <c r="D31" s="180">
        <v>0</v>
      </c>
      <c r="E31" s="180">
        <v>0</v>
      </c>
      <c r="F31" s="180">
        <v>0</v>
      </c>
      <c r="G31" s="180">
        <v>0</v>
      </c>
      <c r="H31" s="261" t="str">
        <f t="shared" si="0"/>
        <v/>
      </c>
    </row>
    <row r="32" spans="1:8" s="113" customFormat="1" ht="37.5">
      <c r="A32" s="111">
        <v>23</v>
      </c>
      <c r="B32" s="76" t="s">
        <v>200</v>
      </c>
      <c r="C32" s="75">
        <v>321</v>
      </c>
      <c r="D32" s="180">
        <v>35960000</v>
      </c>
      <c r="E32" s="180">
        <v>275913000</v>
      </c>
      <c r="F32" s="180">
        <v>75396000</v>
      </c>
      <c r="G32" s="180">
        <v>9409781</v>
      </c>
      <c r="H32" s="261">
        <f t="shared" si="0"/>
        <v>0.1248047774417741</v>
      </c>
    </row>
    <row r="33" spans="1:8" s="113" customFormat="1" ht="30" customHeight="1">
      <c r="A33" s="111">
        <v>24</v>
      </c>
      <c r="B33" s="76" t="s">
        <v>201</v>
      </c>
      <c r="C33" s="75">
        <v>322</v>
      </c>
      <c r="D33" s="180">
        <v>13453000</v>
      </c>
      <c r="E33" s="180">
        <v>0</v>
      </c>
      <c r="F33" s="180">
        <v>0</v>
      </c>
      <c r="G33" s="180">
        <v>0</v>
      </c>
      <c r="H33" s="261" t="str">
        <f t="shared" si="0"/>
        <v/>
      </c>
    </row>
    <row r="34" spans="1:8" s="113" customFormat="1" ht="37.5">
      <c r="A34" s="193">
        <v>25</v>
      </c>
      <c r="B34" s="186" t="s">
        <v>460</v>
      </c>
      <c r="C34" s="184">
        <v>323</v>
      </c>
      <c r="D34" s="194">
        <f>D24-D30</f>
        <v>230136000</v>
      </c>
      <c r="E34" s="194">
        <v>0</v>
      </c>
      <c r="F34" s="194">
        <v>0</v>
      </c>
      <c r="G34" s="194">
        <f>G24-G30</f>
        <v>11436756</v>
      </c>
      <c r="H34" s="260" t="str">
        <f t="shared" si="0"/>
        <v/>
      </c>
    </row>
    <row r="35" spans="1:8" s="113" customFormat="1" ht="37.5">
      <c r="A35" s="193">
        <v>26</v>
      </c>
      <c r="B35" s="186" t="s">
        <v>461</v>
      </c>
      <c r="C35" s="184">
        <v>324</v>
      </c>
      <c r="D35" s="194">
        <v>0</v>
      </c>
      <c r="E35" s="194">
        <f>E30-E24</f>
        <v>140054000</v>
      </c>
      <c r="F35" s="194">
        <f>F30-F24</f>
        <v>43769000</v>
      </c>
      <c r="G35" s="194">
        <v>0</v>
      </c>
      <c r="H35" s="260">
        <f t="shared" si="0"/>
        <v>0</v>
      </c>
    </row>
    <row r="36" spans="1:8" s="113" customFormat="1" ht="37.5">
      <c r="A36" s="111">
        <v>27</v>
      </c>
      <c r="B36" s="72" t="s">
        <v>202</v>
      </c>
      <c r="C36" s="75"/>
      <c r="D36" s="180"/>
      <c r="E36" s="180"/>
      <c r="F36" s="180"/>
      <c r="G36" s="180"/>
      <c r="H36" s="261"/>
    </row>
    <row r="37" spans="1:8" s="113" customFormat="1" ht="37.5">
      <c r="A37" s="193">
        <v>28</v>
      </c>
      <c r="B37" s="186" t="s">
        <v>462</v>
      </c>
      <c r="C37" s="184">
        <v>325</v>
      </c>
      <c r="D37" s="194">
        <f>D38+D39+D40</f>
        <v>3722000</v>
      </c>
      <c r="E37" s="194">
        <f>E38+E39+E40</f>
        <v>328898000</v>
      </c>
      <c r="F37" s="194">
        <f>F38+F39+F40</f>
        <v>91338000</v>
      </c>
      <c r="G37" s="194">
        <f>G38+G39+G40</f>
        <v>20000000</v>
      </c>
      <c r="H37" s="260">
        <f t="shared" si="0"/>
        <v>0.2189669140992796</v>
      </c>
    </row>
    <row r="38" spans="1:8" s="113" customFormat="1" ht="30" customHeight="1">
      <c r="A38" s="111">
        <v>29</v>
      </c>
      <c r="B38" s="76" t="s">
        <v>203</v>
      </c>
      <c r="C38" s="75">
        <v>326</v>
      </c>
      <c r="D38" s="180">
        <v>0</v>
      </c>
      <c r="E38" s="180">
        <v>0</v>
      </c>
      <c r="F38" s="180">
        <v>0</v>
      </c>
      <c r="G38" s="180">
        <v>0</v>
      </c>
      <c r="H38" s="261" t="str">
        <f t="shared" si="0"/>
        <v/>
      </c>
    </row>
    <row r="39" spans="1:8" s="113" customFormat="1" ht="30" customHeight="1">
      <c r="A39" s="111">
        <v>30</v>
      </c>
      <c r="B39" s="76" t="s">
        <v>204</v>
      </c>
      <c r="C39" s="75">
        <v>327</v>
      </c>
      <c r="D39" s="180">
        <v>0</v>
      </c>
      <c r="E39" s="180">
        <v>328898000</v>
      </c>
      <c r="F39" s="180">
        <v>91338000</v>
      </c>
      <c r="G39" s="180">
        <v>20000000</v>
      </c>
      <c r="H39" s="261">
        <f t="shared" si="0"/>
        <v>0.2189669140992796</v>
      </c>
    </row>
    <row r="40" spans="1:8" s="113" customFormat="1" ht="30" customHeight="1">
      <c r="A40" s="111">
        <v>31</v>
      </c>
      <c r="B40" s="76" t="s">
        <v>205</v>
      </c>
      <c r="C40" s="75">
        <v>328</v>
      </c>
      <c r="D40" s="180">
        <v>3722000</v>
      </c>
      <c r="E40" s="180">
        <v>0</v>
      </c>
      <c r="F40" s="180">
        <v>0</v>
      </c>
      <c r="G40" s="180">
        <v>0</v>
      </c>
      <c r="H40" s="261" t="str">
        <f t="shared" si="0"/>
        <v/>
      </c>
    </row>
    <row r="41" spans="1:8" s="113" customFormat="1" ht="37.5">
      <c r="A41" s="193">
        <v>32</v>
      </c>
      <c r="B41" s="186" t="s">
        <v>463</v>
      </c>
      <c r="C41" s="184">
        <v>329</v>
      </c>
      <c r="D41" s="194">
        <f>D42+D43+D44+D45</f>
        <v>145779000</v>
      </c>
      <c r="E41" s="194">
        <f>E42+E43+E44+E45</f>
        <v>0</v>
      </c>
      <c r="F41" s="194">
        <f>F42+F43+F44+F45</f>
        <v>0</v>
      </c>
      <c r="G41" s="194">
        <f>G42+G43+G44+G45</f>
        <v>0</v>
      </c>
      <c r="H41" s="260" t="str">
        <f t="shared" si="0"/>
        <v/>
      </c>
    </row>
    <row r="42" spans="1:8" s="113" customFormat="1" ht="33" customHeight="1">
      <c r="A42" s="111">
        <v>33</v>
      </c>
      <c r="B42" s="72" t="s">
        <v>206</v>
      </c>
      <c r="C42" s="75">
        <v>330</v>
      </c>
      <c r="D42" s="180">
        <v>0</v>
      </c>
      <c r="E42" s="180">
        <v>0</v>
      </c>
      <c r="F42" s="180">
        <v>0</v>
      </c>
      <c r="G42" s="180">
        <v>0</v>
      </c>
      <c r="H42" s="261" t="str">
        <f t="shared" si="0"/>
        <v/>
      </c>
    </row>
    <row r="43" spans="1:8" s="113" customFormat="1" ht="37.5">
      <c r="A43" s="111">
        <v>34</v>
      </c>
      <c r="B43" s="76" t="s">
        <v>207</v>
      </c>
      <c r="C43" s="75">
        <v>331</v>
      </c>
      <c r="D43" s="180">
        <v>0</v>
      </c>
      <c r="E43" s="180">
        <v>0</v>
      </c>
      <c r="F43" s="180">
        <v>0</v>
      </c>
      <c r="G43" s="180">
        <v>0</v>
      </c>
      <c r="H43" s="261" t="str">
        <f t="shared" si="0"/>
        <v/>
      </c>
    </row>
    <row r="44" spans="1:8" s="113" customFormat="1" ht="30" customHeight="1">
      <c r="A44" s="111">
        <v>35</v>
      </c>
      <c r="B44" s="76" t="s">
        <v>208</v>
      </c>
      <c r="C44" s="75">
        <v>332</v>
      </c>
      <c r="D44" s="180">
        <v>0</v>
      </c>
      <c r="E44" s="180">
        <v>0</v>
      </c>
      <c r="F44" s="180">
        <v>0</v>
      </c>
      <c r="G44" s="180">
        <v>0</v>
      </c>
      <c r="H44" s="261" t="str">
        <f t="shared" si="0"/>
        <v/>
      </c>
    </row>
    <row r="45" spans="1:8" s="113" customFormat="1" ht="30" customHeight="1">
      <c r="A45" s="111">
        <v>36</v>
      </c>
      <c r="B45" s="76" t="s">
        <v>209</v>
      </c>
      <c r="C45" s="75">
        <v>333</v>
      </c>
      <c r="D45" s="180">
        <v>145779000</v>
      </c>
      <c r="E45" s="180">
        <v>0</v>
      </c>
      <c r="F45" s="180">
        <v>0</v>
      </c>
      <c r="G45" s="180">
        <v>0</v>
      </c>
      <c r="H45" s="261" t="str">
        <f t="shared" si="0"/>
        <v/>
      </c>
    </row>
    <row r="46" spans="1:8" s="113" customFormat="1" ht="37.5">
      <c r="A46" s="193">
        <v>37</v>
      </c>
      <c r="B46" s="186" t="s">
        <v>464</v>
      </c>
      <c r="C46" s="184">
        <v>334</v>
      </c>
      <c r="D46" s="194">
        <v>0</v>
      </c>
      <c r="E46" s="194">
        <f>E37-E41</f>
        <v>328898000</v>
      </c>
      <c r="F46" s="194">
        <f>F37-F41</f>
        <v>91338000</v>
      </c>
      <c r="G46" s="194">
        <f>G37-G41</f>
        <v>20000000</v>
      </c>
      <c r="H46" s="260">
        <f t="shared" si="0"/>
        <v>0.2189669140992796</v>
      </c>
    </row>
    <row r="47" spans="1:8" s="113" customFormat="1" ht="37.5">
      <c r="A47" s="193">
        <v>38</v>
      </c>
      <c r="B47" s="186" t="s">
        <v>465</v>
      </c>
      <c r="C47" s="184">
        <v>335</v>
      </c>
      <c r="D47" s="194">
        <f>D41-D37</f>
        <v>142057000</v>
      </c>
      <c r="E47" s="194">
        <v>0</v>
      </c>
      <c r="F47" s="194">
        <v>0</v>
      </c>
      <c r="G47" s="194">
        <v>0</v>
      </c>
      <c r="H47" s="260" t="str">
        <f t="shared" si="0"/>
        <v/>
      </c>
    </row>
    <row r="48" spans="1:8" s="113" customFormat="1" ht="30" customHeight="1">
      <c r="A48" s="193">
        <v>39</v>
      </c>
      <c r="B48" s="183" t="s">
        <v>466</v>
      </c>
      <c r="C48" s="184">
        <v>336</v>
      </c>
      <c r="D48" s="194">
        <f>D11+D24+D37</f>
        <v>488458000</v>
      </c>
      <c r="E48" s="194">
        <f>E11+E24+E37</f>
        <v>643204000</v>
      </c>
      <c r="F48" s="194">
        <f>F11+F24+F37</f>
        <v>168478000</v>
      </c>
      <c r="G48" s="194">
        <f>G11+G24+G37</f>
        <v>93828516.870000005</v>
      </c>
      <c r="H48" s="260">
        <f t="shared" si="0"/>
        <v>0.5569185108441459</v>
      </c>
    </row>
    <row r="49" spans="1:8" s="113" customFormat="1" ht="30" customHeight="1">
      <c r="A49" s="193">
        <v>40</v>
      </c>
      <c r="B49" s="183" t="s">
        <v>467</v>
      </c>
      <c r="C49" s="184">
        <v>337</v>
      </c>
      <c r="D49" s="194">
        <f>D15+D30+D41</f>
        <v>533819000</v>
      </c>
      <c r="E49" s="194">
        <f>E15+E30+E41</f>
        <v>641364000</v>
      </c>
      <c r="F49" s="194">
        <f>F15+F30+F41</f>
        <v>164478000</v>
      </c>
      <c r="G49" s="194">
        <f>G15+G30+G41</f>
        <v>95326310</v>
      </c>
      <c r="H49" s="260">
        <f t="shared" si="0"/>
        <v>0.57956875691581855</v>
      </c>
    </row>
    <row r="50" spans="1:8" s="113" customFormat="1" ht="30" customHeight="1">
      <c r="A50" s="193">
        <v>41</v>
      </c>
      <c r="B50" s="183" t="s">
        <v>468</v>
      </c>
      <c r="C50" s="184">
        <v>338</v>
      </c>
      <c r="D50" s="194">
        <v>0</v>
      </c>
      <c r="E50" s="194">
        <f>E48-E49</f>
        <v>1840000</v>
      </c>
      <c r="F50" s="194">
        <f>+F48-F49</f>
        <v>4000000</v>
      </c>
      <c r="G50" s="194"/>
      <c r="H50" s="260">
        <f t="shared" si="0"/>
        <v>0</v>
      </c>
    </row>
    <row r="51" spans="1:8" s="113" customFormat="1" ht="30" customHeight="1">
      <c r="A51" s="193">
        <v>42</v>
      </c>
      <c r="B51" s="183" t="s">
        <v>469</v>
      </c>
      <c r="C51" s="184">
        <v>339</v>
      </c>
      <c r="D51" s="194">
        <f>D49-D48</f>
        <v>45361000</v>
      </c>
      <c r="E51" s="194">
        <v>0</v>
      </c>
      <c r="F51" s="194">
        <v>0</v>
      </c>
      <c r="G51" s="194">
        <f>+G49-G48</f>
        <v>1497793.1299999952</v>
      </c>
      <c r="H51" s="260" t="str">
        <f t="shared" si="0"/>
        <v/>
      </c>
    </row>
    <row r="52" spans="1:8" s="113" customFormat="1" ht="30" customHeight="1">
      <c r="A52" s="193">
        <v>43</v>
      </c>
      <c r="B52" s="183" t="s">
        <v>470</v>
      </c>
      <c r="C52" s="184">
        <v>340</v>
      </c>
      <c r="D52" s="194">
        <v>64383000</v>
      </c>
      <c r="E52" s="194">
        <v>21160000</v>
      </c>
      <c r="F52" s="194">
        <v>21000000</v>
      </c>
      <c r="G52" s="194">
        <v>13316531</v>
      </c>
      <c r="H52" s="260">
        <f t="shared" si="0"/>
        <v>0.63412052380952377</v>
      </c>
    </row>
    <row r="53" spans="1:8" s="113" customFormat="1" ht="37.5">
      <c r="A53" s="111">
        <v>44</v>
      </c>
      <c r="B53" s="72" t="s">
        <v>471</v>
      </c>
      <c r="C53" s="75">
        <v>341</v>
      </c>
      <c r="D53" s="180">
        <v>0</v>
      </c>
      <c r="E53" s="180">
        <v>0</v>
      </c>
      <c r="F53" s="180">
        <v>0</v>
      </c>
      <c r="G53" s="180">
        <v>0</v>
      </c>
      <c r="H53" s="261" t="str">
        <f t="shared" si="0"/>
        <v/>
      </c>
    </row>
    <row r="54" spans="1:8" s="113" customFormat="1" ht="37.5">
      <c r="A54" s="111">
        <v>45</v>
      </c>
      <c r="B54" s="72" t="s">
        <v>472</v>
      </c>
      <c r="C54" s="75">
        <v>342</v>
      </c>
      <c r="D54" s="180">
        <v>0</v>
      </c>
      <c r="E54" s="180">
        <v>0</v>
      </c>
      <c r="F54" s="180">
        <v>0</v>
      </c>
      <c r="G54" s="180">
        <v>0</v>
      </c>
      <c r="H54" s="261" t="str">
        <f t="shared" si="0"/>
        <v/>
      </c>
    </row>
    <row r="55" spans="1:8" s="113" customFormat="1" ht="38.25" thickBot="1">
      <c r="A55" s="195">
        <v>46</v>
      </c>
      <c r="B55" s="196" t="s">
        <v>473</v>
      </c>
      <c r="C55" s="197">
        <v>343</v>
      </c>
      <c r="D55" s="198">
        <f>D50-D51+D52+D53-D54</f>
        <v>19022000</v>
      </c>
      <c r="E55" s="198">
        <f>E50-E51+E52+E53-E54</f>
        <v>23000000</v>
      </c>
      <c r="F55" s="198">
        <f>F50-F51+F52+F53-F54</f>
        <v>25000000</v>
      </c>
      <c r="G55" s="198">
        <f>G50-G51+G52+G53-G54</f>
        <v>11818737.870000005</v>
      </c>
      <c r="H55" s="262">
        <f t="shared" si="0"/>
        <v>0.47274951480000021</v>
      </c>
    </row>
    <row r="56" spans="1:8" s="113" customFormat="1" ht="18.75">
      <c r="A56" s="306"/>
      <c r="B56" s="307"/>
      <c r="C56" s="306"/>
      <c r="D56" s="308"/>
      <c r="E56" s="308"/>
      <c r="F56" s="308"/>
      <c r="G56" s="308"/>
      <c r="H56" s="309"/>
    </row>
    <row r="57" spans="1:8" s="113" customFormat="1" ht="30" customHeight="1">
      <c r="A57" s="87"/>
      <c r="B57" s="114"/>
      <c r="C57" s="114"/>
      <c r="D57" s="115"/>
      <c r="E57" s="115"/>
      <c r="F57" s="115"/>
      <c r="G57" s="253"/>
      <c r="H57" s="115"/>
    </row>
    <row r="58" spans="1:8" s="113" customFormat="1" ht="30" customHeight="1">
      <c r="A58" s="84" t="s">
        <v>623</v>
      </c>
      <c r="B58" s="114"/>
      <c r="C58" s="114"/>
      <c r="D58" s="116" t="s">
        <v>373</v>
      </c>
      <c r="E58" s="116"/>
      <c r="F58" s="78" t="s">
        <v>598</v>
      </c>
      <c r="G58" s="115"/>
      <c r="H58" s="115"/>
    </row>
  </sheetData>
  <autoFilter ref="A9:H55"/>
  <mergeCells count="8">
    <mergeCell ref="A5:H5"/>
    <mergeCell ref="A7:A8"/>
    <mergeCell ref="B7:B8"/>
    <mergeCell ref="D7:D8"/>
    <mergeCell ref="E7:E8"/>
    <mergeCell ref="F7:G7"/>
    <mergeCell ref="H7:H8"/>
    <mergeCell ref="C7:C8"/>
  </mergeCells>
  <phoneticPr fontId="13" type="noConversion"/>
  <pageMargins left="0.75" right="0.75" top="1" bottom="1" header="0.5" footer="0.5"/>
  <pageSetup scale="3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98"/>
  <sheetViews>
    <sheetView topLeftCell="A4" zoomScale="70" zoomScaleNormal="70" workbookViewId="0">
      <selection activeCell="F12" sqref="F12"/>
    </sheetView>
  </sheetViews>
  <sheetFormatPr defaultRowHeight="15.75"/>
  <cols>
    <col min="1" max="1" width="6.140625" style="277" customWidth="1"/>
    <col min="2" max="2" width="81.28515625" style="277" customWidth="1"/>
    <col min="3" max="3" width="20.7109375" style="311" customWidth="1"/>
    <col min="4" max="6" width="20.7109375" style="277" customWidth="1"/>
    <col min="7" max="7" width="21.28515625" style="277" customWidth="1"/>
    <col min="8" max="8" width="11.5703125" style="277" customWidth="1"/>
    <col min="9" max="9" width="12.7109375" style="277" customWidth="1"/>
    <col min="10" max="10" width="12.28515625" style="277" customWidth="1"/>
    <col min="11" max="11" width="13.42578125" style="277" customWidth="1"/>
    <col min="12" max="12" width="11.28515625" style="277" customWidth="1"/>
    <col min="13" max="13" width="12.42578125" style="277" customWidth="1"/>
    <col min="14" max="14" width="14.42578125" style="277" customWidth="1"/>
    <col min="15" max="15" width="15.140625" style="277" customWidth="1"/>
    <col min="16" max="16" width="11.28515625" style="277" customWidth="1"/>
    <col min="17" max="17" width="13.140625" style="277" customWidth="1"/>
    <col min="18" max="18" width="13" style="277" customWidth="1"/>
    <col min="19" max="19" width="14.140625" style="277" customWidth="1"/>
    <col min="20" max="20" width="26.5703125" style="277" customWidth="1"/>
    <col min="21" max="256" width="9.140625" style="277"/>
    <col min="257" max="257" width="6.140625" style="277" customWidth="1"/>
    <col min="258" max="258" width="81.28515625" style="277" customWidth="1"/>
    <col min="259" max="262" width="20.7109375" style="277" customWidth="1"/>
    <col min="263" max="263" width="21.28515625" style="277" customWidth="1"/>
    <col min="264" max="264" width="11.5703125" style="277" customWidth="1"/>
    <col min="265" max="265" width="12.7109375" style="277" customWidth="1"/>
    <col min="266" max="266" width="12.28515625" style="277" customWidth="1"/>
    <col min="267" max="267" width="13.42578125" style="277" customWidth="1"/>
    <col min="268" max="268" width="11.28515625" style="277" customWidth="1"/>
    <col min="269" max="269" width="12.42578125" style="277" customWidth="1"/>
    <col min="270" max="270" width="14.42578125" style="277" customWidth="1"/>
    <col min="271" max="271" width="15.140625" style="277" customWidth="1"/>
    <col min="272" max="272" width="11.28515625" style="277" customWidth="1"/>
    <col min="273" max="273" width="13.140625" style="277" customWidth="1"/>
    <col min="274" max="274" width="13" style="277" customWidth="1"/>
    <col min="275" max="275" width="14.140625" style="277" customWidth="1"/>
    <col min="276" max="276" width="26.5703125" style="277" customWidth="1"/>
    <col min="277" max="512" width="9.140625" style="277"/>
    <col min="513" max="513" width="6.140625" style="277" customWidth="1"/>
    <col min="514" max="514" width="81.28515625" style="277" customWidth="1"/>
    <col min="515" max="518" width="20.7109375" style="277" customWidth="1"/>
    <col min="519" max="519" width="21.28515625" style="277" customWidth="1"/>
    <col min="520" max="520" width="11.5703125" style="277" customWidth="1"/>
    <col min="521" max="521" width="12.7109375" style="277" customWidth="1"/>
    <col min="522" max="522" width="12.28515625" style="277" customWidth="1"/>
    <col min="523" max="523" width="13.42578125" style="277" customWidth="1"/>
    <col min="524" max="524" width="11.28515625" style="277" customWidth="1"/>
    <col min="525" max="525" width="12.42578125" style="277" customWidth="1"/>
    <col min="526" max="526" width="14.42578125" style="277" customWidth="1"/>
    <col min="527" max="527" width="15.140625" style="277" customWidth="1"/>
    <col min="528" max="528" width="11.28515625" style="277" customWidth="1"/>
    <col min="529" max="529" width="13.140625" style="277" customWidth="1"/>
    <col min="530" max="530" width="13" style="277" customWidth="1"/>
    <col min="531" max="531" width="14.140625" style="277" customWidth="1"/>
    <col min="532" max="532" width="26.5703125" style="277" customWidth="1"/>
    <col min="533" max="768" width="9.140625" style="277"/>
    <col min="769" max="769" width="6.140625" style="277" customWidth="1"/>
    <col min="770" max="770" width="81.28515625" style="277" customWidth="1"/>
    <col min="771" max="774" width="20.7109375" style="277" customWidth="1"/>
    <col min="775" max="775" width="21.28515625" style="277" customWidth="1"/>
    <col min="776" max="776" width="11.5703125" style="277" customWidth="1"/>
    <col min="777" max="777" width="12.7109375" style="277" customWidth="1"/>
    <col min="778" max="778" width="12.28515625" style="277" customWidth="1"/>
    <col min="779" max="779" width="13.42578125" style="277" customWidth="1"/>
    <col min="780" max="780" width="11.28515625" style="277" customWidth="1"/>
    <col min="781" max="781" width="12.42578125" style="277" customWidth="1"/>
    <col min="782" max="782" width="14.42578125" style="277" customWidth="1"/>
    <col min="783" max="783" width="15.140625" style="277" customWidth="1"/>
    <col min="784" max="784" width="11.28515625" style="277" customWidth="1"/>
    <col min="785" max="785" width="13.140625" style="277" customWidth="1"/>
    <col min="786" max="786" width="13" style="277" customWidth="1"/>
    <col min="787" max="787" width="14.140625" style="277" customWidth="1"/>
    <col min="788" max="788" width="26.5703125" style="277" customWidth="1"/>
    <col min="789" max="1024" width="9.140625" style="277"/>
    <col min="1025" max="1025" width="6.140625" style="277" customWidth="1"/>
    <col min="1026" max="1026" width="81.28515625" style="277" customWidth="1"/>
    <col min="1027" max="1030" width="20.7109375" style="277" customWidth="1"/>
    <col min="1031" max="1031" width="21.28515625" style="277" customWidth="1"/>
    <col min="1032" max="1032" width="11.5703125" style="277" customWidth="1"/>
    <col min="1033" max="1033" width="12.7109375" style="277" customWidth="1"/>
    <col min="1034" max="1034" width="12.28515625" style="277" customWidth="1"/>
    <col min="1035" max="1035" width="13.42578125" style="277" customWidth="1"/>
    <col min="1036" max="1036" width="11.28515625" style="277" customWidth="1"/>
    <col min="1037" max="1037" width="12.42578125" style="277" customWidth="1"/>
    <col min="1038" max="1038" width="14.42578125" style="277" customWidth="1"/>
    <col min="1039" max="1039" width="15.140625" style="277" customWidth="1"/>
    <col min="1040" max="1040" width="11.28515625" style="277" customWidth="1"/>
    <col min="1041" max="1041" width="13.140625" style="277" customWidth="1"/>
    <col min="1042" max="1042" width="13" style="277" customWidth="1"/>
    <col min="1043" max="1043" width="14.140625" style="277" customWidth="1"/>
    <col min="1044" max="1044" width="26.5703125" style="277" customWidth="1"/>
    <col min="1045" max="1280" width="9.140625" style="277"/>
    <col min="1281" max="1281" width="6.140625" style="277" customWidth="1"/>
    <col min="1282" max="1282" width="81.28515625" style="277" customWidth="1"/>
    <col min="1283" max="1286" width="20.7109375" style="277" customWidth="1"/>
    <col min="1287" max="1287" width="21.28515625" style="277" customWidth="1"/>
    <col min="1288" max="1288" width="11.5703125" style="277" customWidth="1"/>
    <col min="1289" max="1289" width="12.7109375" style="277" customWidth="1"/>
    <col min="1290" max="1290" width="12.28515625" style="277" customWidth="1"/>
    <col min="1291" max="1291" width="13.42578125" style="277" customWidth="1"/>
    <col min="1292" max="1292" width="11.28515625" style="277" customWidth="1"/>
    <col min="1293" max="1293" width="12.42578125" style="277" customWidth="1"/>
    <col min="1294" max="1294" width="14.42578125" style="277" customWidth="1"/>
    <col min="1295" max="1295" width="15.140625" style="277" customWidth="1"/>
    <col min="1296" max="1296" width="11.28515625" style="277" customWidth="1"/>
    <col min="1297" max="1297" width="13.140625" style="277" customWidth="1"/>
    <col min="1298" max="1298" width="13" style="277" customWidth="1"/>
    <col min="1299" max="1299" width="14.140625" style="277" customWidth="1"/>
    <col min="1300" max="1300" width="26.5703125" style="277" customWidth="1"/>
    <col min="1301" max="1536" width="9.140625" style="277"/>
    <col min="1537" max="1537" width="6.140625" style="277" customWidth="1"/>
    <col min="1538" max="1538" width="81.28515625" style="277" customWidth="1"/>
    <col min="1539" max="1542" width="20.7109375" style="277" customWidth="1"/>
    <col min="1543" max="1543" width="21.28515625" style="277" customWidth="1"/>
    <col min="1544" max="1544" width="11.5703125" style="277" customWidth="1"/>
    <col min="1545" max="1545" width="12.7109375" style="277" customWidth="1"/>
    <col min="1546" max="1546" width="12.28515625" style="277" customWidth="1"/>
    <col min="1547" max="1547" width="13.42578125" style="277" customWidth="1"/>
    <col min="1548" max="1548" width="11.28515625" style="277" customWidth="1"/>
    <col min="1549" max="1549" width="12.42578125" style="277" customWidth="1"/>
    <col min="1550" max="1550" width="14.42578125" style="277" customWidth="1"/>
    <col min="1551" max="1551" width="15.140625" style="277" customWidth="1"/>
    <col min="1552" max="1552" width="11.28515625" style="277" customWidth="1"/>
    <col min="1553" max="1553" width="13.140625" style="277" customWidth="1"/>
    <col min="1554" max="1554" width="13" style="277" customWidth="1"/>
    <col min="1555" max="1555" width="14.140625" style="277" customWidth="1"/>
    <col min="1556" max="1556" width="26.5703125" style="277" customWidth="1"/>
    <col min="1557" max="1792" width="9.140625" style="277"/>
    <col min="1793" max="1793" width="6.140625" style="277" customWidth="1"/>
    <col min="1794" max="1794" width="81.28515625" style="277" customWidth="1"/>
    <col min="1795" max="1798" width="20.7109375" style="277" customWidth="1"/>
    <col min="1799" max="1799" width="21.28515625" style="277" customWidth="1"/>
    <col min="1800" max="1800" width="11.5703125" style="277" customWidth="1"/>
    <col min="1801" max="1801" width="12.7109375" style="277" customWidth="1"/>
    <col min="1802" max="1802" width="12.28515625" style="277" customWidth="1"/>
    <col min="1803" max="1803" width="13.42578125" style="277" customWidth="1"/>
    <col min="1804" max="1804" width="11.28515625" style="277" customWidth="1"/>
    <col min="1805" max="1805" width="12.42578125" style="277" customWidth="1"/>
    <col min="1806" max="1806" width="14.42578125" style="277" customWidth="1"/>
    <col min="1807" max="1807" width="15.140625" style="277" customWidth="1"/>
    <col min="1808" max="1808" width="11.28515625" style="277" customWidth="1"/>
    <col min="1809" max="1809" width="13.140625" style="277" customWidth="1"/>
    <col min="1810" max="1810" width="13" style="277" customWidth="1"/>
    <col min="1811" max="1811" width="14.140625" style="277" customWidth="1"/>
    <col min="1812" max="1812" width="26.5703125" style="277" customWidth="1"/>
    <col min="1813" max="2048" width="9.140625" style="277"/>
    <col min="2049" max="2049" width="6.140625" style="277" customWidth="1"/>
    <col min="2050" max="2050" width="81.28515625" style="277" customWidth="1"/>
    <col min="2051" max="2054" width="20.7109375" style="277" customWidth="1"/>
    <col min="2055" max="2055" width="21.28515625" style="277" customWidth="1"/>
    <col min="2056" max="2056" width="11.5703125" style="277" customWidth="1"/>
    <col min="2057" max="2057" width="12.7109375" style="277" customWidth="1"/>
    <col min="2058" max="2058" width="12.28515625" style="277" customWidth="1"/>
    <col min="2059" max="2059" width="13.42578125" style="277" customWidth="1"/>
    <col min="2060" max="2060" width="11.28515625" style="277" customWidth="1"/>
    <col min="2061" max="2061" width="12.42578125" style="277" customWidth="1"/>
    <col min="2062" max="2062" width="14.42578125" style="277" customWidth="1"/>
    <col min="2063" max="2063" width="15.140625" style="277" customWidth="1"/>
    <col min="2064" max="2064" width="11.28515625" style="277" customWidth="1"/>
    <col min="2065" max="2065" width="13.140625" style="277" customWidth="1"/>
    <col min="2066" max="2066" width="13" style="277" customWidth="1"/>
    <col min="2067" max="2067" width="14.140625" style="277" customWidth="1"/>
    <col min="2068" max="2068" width="26.5703125" style="277" customWidth="1"/>
    <col min="2069" max="2304" width="9.140625" style="277"/>
    <col min="2305" max="2305" width="6.140625" style="277" customWidth="1"/>
    <col min="2306" max="2306" width="81.28515625" style="277" customWidth="1"/>
    <col min="2307" max="2310" width="20.7109375" style="277" customWidth="1"/>
    <col min="2311" max="2311" width="21.28515625" style="277" customWidth="1"/>
    <col min="2312" max="2312" width="11.5703125" style="277" customWidth="1"/>
    <col min="2313" max="2313" width="12.7109375" style="277" customWidth="1"/>
    <col min="2314" max="2314" width="12.28515625" style="277" customWidth="1"/>
    <col min="2315" max="2315" width="13.42578125" style="277" customWidth="1"/>
    <col min="2316" max="2316" width="11.28515625" style="277" customWidth="1"/>
    <col min="2317" max="2317" width="12.42578125" style="277" customWidth="1"/>
    <col min="2318" max="2318" width="14.42578125" style="277" customWidth="1"/>
    <col min="2319" max="2319" width="15.140625" style="277" customWidth="1"/>
    <col min="2320" max="2320" width="11.28515625" style="277" customWidth="1"/>
    <col min="2321" max="2321" width="13.140625" style="277" customWidth="1"/>
    <col min="2322" max="2322" width="13" style="277" customWidth="1"/>
    <col min="2323" max="2323" width="14.140625" style="277" customWidth="1"/>
    <col min="2324" max="2324" width="26.5703125" style="277" customWidth="1"/>
    <col min="2325" max="2560" width="9.140625" style="277"/>
    <col min="2561" max="2561" width="6.140625" style="277" customWidth="1"/>
    <col min="2562" max="2562" width="81.28515625" style="277" customWidth="1"/>
    <col min="2563" max="2566" width="20.7109375" style="277" customWidth="1"/>
    <col min="2567" max="2567" width="21.28515625" style="277" customWidth="1"/>
    <col min="2568" max="2568" width="11.5703125" style="277" customWidth="1"/>
    <col min="2569" max="2569" width="12.7109375" style="277" customWidth="1"/>
    <col min="2570" max="2570" width="12.28515625" style="277" customWidth="1"/>
    <col min="2571" max="2571" width="13.42578125" style="277" customWidth="1"/>
    <col min="2572" max="2572" width="11.28515625" style="277" customWidth="1"/>
    <col min="2573" max="2573" width="12.42578125" style="277" customWidth="1"/>
    <col min="2574" max="2574" width="14.42578125" style="277" customWidth="1"/>
    <col min="2575" max="2575" width="15.140625" style="277" customWidth="1"/>
    <col min="2576" max="2576" width="11.28515625" style="277" customWidth="1"/>
    <col min="2577" max="2577" width="13.140625" style="277" customWidth="1"/>
    <col min="2578" max="2578" width="13" style="277" customWidth="1"/>
    <col min="2579" max="2579" width="14.140625" style="277" customWidth="1"/>
    <col min="2580" max="2580" width="26.5703125" style="277" customWidth="1"/>
    <col min="2581" max="2816" width="9.140625" style="277"/>
    <col min="2817" max="2817" width="6.140625" style="277" customWidth="1"/>
    <col min="2818" max="2818" width="81.28515625" style="277" customWidth="1"/>
    <col min="2819" max="2822" width="20.7109375" style="277" customWidth="1"/>
    <col min="2823" max="2823" width="21.28515625" style="277" customWidth="1"/>
    <col min="2824" max="2824" width="11.5703125" style="277" customWidth="1"/>
    <col min="2825" max="2825" width="12.7109375" style="277" customWidth="1"/>
    <col min="2826" max="2826" width="12.28515625" style="277" customWidth="1"/>
    <col min="2827" max="2827" width="13.42578125" style="277" customWidth="1"/>
    <col min="2828" max="2828" width="11.28515625" style="277" customWidth="1"/>
    <col min="2829" max="2829" width="12.42578125" style="277" customWidth="1"/>
    <col min="2830" max="2830" width="14.42578125" style="277" customWidth="1"/>
    <col min="2831" max="2831" width="15.140625" style="277" customWidth="1"/>
    <col min="2832" max="2832" width="11.28515625" style="277" customWidth="1"/>
    <col min="2833" max="2833" width="13.140625" style="277" customWidth="1"/>
    <col min="2834" max="2834" width="13" style="277" customWidth="1"/>
    <col min="2835" max="2835" width="14.140625" style="277" customWidth="1"/>
    <col min="2836" max="2836" width="26.5703125" style="277" customWidth="1"/>
    <col min="2837" max="3072" width="9.140625" style="277"/>
    <col min="3073" max="3073" width="6.140625" style="277" customWidth="1"/>
    <col min="3074" max="3074" width="81.28515625" style="277" customWidth="1"/>
    <col min="3075" max="3078" width="20.7109375" style="277" customWidth="1"/>
    <col min="3079" max="3079" width="21.28515625" style="277" customWidth="1"/>
    <col min="3080" max="3080" width="11.5703125" style="277" customWidth="1"/>
    <col min="3081" max="3081" width="12.7109375" style="277" customWidth="1"/>
    <col min="3082" max="3082" width="12.28515625" style="277" customWidth="1"/>
    <col min="3083" max="3083" width="13.42578125" style="277" customWidth="1"/>
    <col min="3084" max="3084" width="11.28515625" style="277" customWidth="1"/>
    <col min="3085" max="3085" width="12.42578125" style="277" customWidth="1"/>
    <col min="3086" max="3086" width="14.42578125" style="277" customWidth="1"/>
    <col min="3087" max="3087" width="15.140625" style="277" customWidth="1"/>
    <col min="3088" max="3088" width="11.28515625" style="277" customWidth="1"/>
    <col min="3089" max="3089" width="13.140625" style="277" customWidth="1"/>
    <col min="3090" max="3090" width="13" style="277" customWidth="1"/>
    <col min="3091" max="3091" width="14.140625" style="277" customWidth="1"/>
    <col min="3092" max="3092" width="26.5703125" style="277" customWidth="1"/>
    <col min="3093" max="3328" width="9.140625" style="277"/>
    <col min="3329" max="3329" width="6.140625" style="277" customWidth="1"/>
    <col min="3330" max="3330" width="81.28515625" style="277" customWidth="1"/>
    <col min="3331" max="3334" width="20.7109375" style="277" customWidth="1"/>
    <col min="3335" max="3335" width="21.28515625" style="277" customWidth="1"/>
    <col min="3336" max="3336" width="11.5703125" style="277" customWidth="1"/>
    <col min="3337" max="3337" width="12.7109375" style="277" customWidth="1"/>
    <col min="3338" max="3338" width="12.28515625" style="277" customWidth="1"/>
    <col min="3339" max="3339" width="13.42578125" style="277" customWidth="1"/>
    <col min="3340" max="3340" width="11.28515625" style="277" customWidth="1"/>
    <col min="3341" max="3341" width="12.42578125" style="277" customWidth="1"/>
    <col min="3342" max="3342" width="14.42578125" style="277" customWidth="1"/>
    <col min="3343" max="3343" width="15.140625" style="277" customWidth="1"/>
    <col min="3344" max="3344" width="11.28515625" style="277" customWidth="1"/>
    <col min="3345" max="3345" width="13.140625" style="277" customWidth="1"/>
    <col min="3346" max="3346" width="13" style="277" customWidth="1"/>
    <col min="3347" max="3347" width="14.140625" style="277" customWidth="1"/>
    <col min="3348" max="3348" width="26.5703125" style="277" customWidth="1"/>
    <col min="3349" max="3584" width="9.140625" style="277"/>
    <col min="3585" max="3585" width="6.140625" style="277" customWidth="1"/>
    <col min="3586" max="3586" width="81.28515625" style="277" customWidth="1"/>
    <col min="3587" max="3590" width="20.7109375" style="277" customWidth="1"/>
    <col min="3591" max="3591" width="21.28515625" style="277" customWidth="1"/>
    <col min="3592" max="3592" width="11.5703125" style="277" customWidth="1"/>
    <col min="3593" max="3593" width="12.7109375" style="277" customWidth="1"/>
    <col min="3594" max="3594" width="12.28515625" style="277" customWidth="1"/>
    <col min="3595" max="3595" width="13.42578125" style="277" customWidth="1"/>
    <col min="3596" max="3596" width="11.28515625" style="277" customWidth="1"/>
    <col min="3597" max="3597" width="12.42578125" style="277" customWidth="1"/>
    <col min="3598" max="3598" width="14.42578125" style="277" customWidth="1"/>
    <col min="3599" max="3599" width="15.140625" style="277" customWidth="1"/>
    <col min="3600" max="3600" width="11.28515625" style="277" customWidth="1"/>
    <col min="3601" max="3601" width="13.140625" style="277" customWidth="1"/>
    <col min="3602" max="3602" width="13" style="277" customWidth="1"/>
    <col min="3603" max="3603" width="14.140625" style="277" customWidth="1"/>
    <col min="3604" max="3604" width="26.5703125" style="277" customWidth="1"/>
    <col min="3605" max="3840" width="9.140625" style="277"/>
    <col min="3841" max="3841" width="6.140625" style="277" customWidth="1"/>
    <col min="3842" max="3842" width="81.28515625" style="277" customWidth="1"/>
    <col min="3843" max="3846" width="20.7109375" style="277" customWidth="1"/>
    <col min="3847" max="3847" width="21.28515625" style="277" customWidth="1"/>
    <col min="3848" max="3848" width="11.5703125" style="277" customWidth="1"/>
    <col min="3849" max="3849" width="12.7109375" style="277" customWidth="1"/>
    <col min="3850" max="3850" width="12.28515625" style="277" customWidth="1"/>
    <col min="3851" max="3851" width="13.42578125" style="277" customWidth="1"/>
    <col min="3852" max="3852" width="11.28515625" style="277" customWidth="1"/>
    <col min="3853" max="3853" width="12.42578125" style="277" customWidth="1"/>
    <col min="3854" max="3854" width="14.42578125" style="277" customWidth="1"/>
    <col min="3855" max="3855" width="15.140625" style="277" customWidth="1"/>
    <col min="3856" max="3856" width="11.28515625" style="277" customWidth="1"/>
    <col min="3857" max="3857" width="13.140625" style="277" customWidth="1"/>
    <col min="3858" max="3858" width="13" style="277" customWidth="1"/>
    <col min="3859" max="3859" width="14.140625" style="277" customWidth="1"/>
    <col min="3860" max="3860" width="26.5703125" style="277" customWidth="1"/>
    <col min="3861" max="4096" width="9.140625" style="277"/>
    <col min="4097" max="4097" width="6.140625" style="277" customWidth="1"/>
    <col min="4098" max="4098" width="81.28515625" style="277" customWidth="1"/>
    <col min="4099" max="4102" width="20.7109375" style="277" customWidth="1"/>
    <col min="4103" max="4103" width="21.28515625" style="277" customWidth="1"/>
    <col min="4104" max="4104" width="11.5703125" style="277" customWidth="1"/>
    <col min="4105" max="4105" width="12.7109375" style="277" customWidth="1"/>
    <col min="4106" max="4106" width="12.28515625" style="277" customWidth="1"/>
    <col min="4107" max="4107" width="13.42578125" style="277" customWidth="1"/>
    <col min="4108" max="4108" width="11.28515625" style="277" customWidth="1"/>
    <col min="4109" max="4109" width="12.42578125" style="277" customWidth="1"/>
    <col min="4110" max="4110" width="14.42578125" style="277" customWidth="1"/>
    <col min="4111" max="4111" width="15.140625" style="277" customWidth="1"/>
    <col min="4112" max="4112" width="11.28515625" style="277" customWidth="1"/>
    <col min="4113" max="4113" width="13.140625" style="277" customWidth="1"/>
    <col min="4114" max="4114" width="13" style="277" customWidth="1"/>
    <col min="4115" max="4115" width="14.140625" style="277" customWidth="1"/>
    <col min="4116" max="4116" width="26.5703125" style="277" customWidth="1"/>
    <col min="4117" max="4352" width="9.140625" style="277"/>
    <col min="4353" max="4353" width="6.140625" style="277" customWidth="1"/>
    <col min="4354" max="4354" width="81.28515625" style="277" customWidth="1"/>
    <col min="4355" max="4358" width="20.7109375" style="277" customWidth="1"/>
    <col min="4359" max="4359" width="21.28515625" style="277" customWidth="1"/>
    <col min="4360" max="4360" width="11.5703125" style="277" customWidth="1"/>
    <col min="4361" max="4361" width="12.7109375" style="277" customWidth="1"/>
    <col min="4362" max="4362" width="12.28515625" style="277" customWidth="1"/>
    <col min="4363" max="4363" width="13.42578125" style="277" customWidth="1"/>
    <col min="4364" max="4364" width="11.28515625" style="277" customWidth="1"/>
    <col min="4365" max="4365" width="12.42578125" style="277" customWidth="1"/>
    <col min="4366" max="4366" width="14.42578125" style="277" customWidth="1"/>
    <col min="4367" max="4367" width="15.140625" style="277" customWidth="1"/>
    <col min="4368" max="4368" width="11.28515625" style="277" customWidth="1"/>
    <col min="4369" max="4369" width="13.140625" style="277" customWidth="1"/>
    <col min="4370" max="4370" width="13" style="277" customWidth="1"/>
    <col min="4371" max="4371" width="14.140625" style="277" customWidth="1"/>
    <col min="4372" max="4372" width="26.5703125" style="277" customWidth="1"/>
    <col min="4373" max="4608" width="9.140625" style="277"/>
    <col min="4609" max="4609" width="6.140625" style="277" customWidth="1"/>
    <col min="4610" max="4610" width="81.28515625" style="277" customWidth="1"/>
    <col min="4611" max="4614" width="20.7109375" style="277" customWidth="1"/>
    <col min="4615" max="4615" width="21.28515625" style="277" customWidth="1"/>
    <col min="4616" max="4616" width="11.5703125" style="277" customWidth="1"/>
    <col min="4617" max="4617" width="12.7109375" style="277" customWidth="1"/>
    <col min="4618" max="4618" width="12.28515625" style="277" customWidth="1"/>
    <col min="4619" max="4619" width="13.42578125" style="277" customWidth="1"/>
    <col min="4620" max="4620" width="11.28515625" style="277" customWidth="1"/>
    <col min="4621" max="4621" width="12.42578125" style="277" customWidth="1"/>
    <col min="4622" max="4622" width="14.42578125" style="277" customWidth="1"/>
    <col min="4623" max="4623" width="15.140625" style="277" customWidth="1"/>
    <col min="4624" max="4624" width="11.28515625" style="277" customWidth="1"/>
    <col min="4625" max="4625" width="13.140625" style="277" customWidth="1"/>
    <col min="4626" max="4626" width="13" style="277" customWidth="1"/>
    <col min="4627" max="4627" width="14.140625" style="277" customWidth="1"/>
    <col min="4628" max="4628" width="26.5703125" style="277" customWidth="1"/>
    <col min="4629" max="4864" width="9.140625" style="277"/>
    <col min="4865" max="4865" width="6.140625" style="277" customWidth="1"/>
    <col min="4866" max="4866" width="81.28515625" style="277" customWidth="1"/>
    <col min="4867" max="4870" width="20.7109375" style="277" customWidth="1"/>
    <col min="4871" max="4871" width="21.28515625" style="277" customWidth="1"/>
    <col min="4872" max="4872" width="11.5703125" style="277" customWidth="1"/>
    <col min="4873" max="4873" width="12.7109375" style="277" customWidth="1"/>
    <col min="4874" max="4874" width="12.28515625" style="277" customWidth="1"/>
    <col min="4875" max="4875" width="13.42578125" style="277" customWidth="1"/>
    <col min="4876" max="4876" width="11.28515625" style="277" customWidth="1"/>
    <col min="4877" max="4877" width="12.42578125" style="277" customWidth="1"/>
    <col min="4878" max="4878" width="14.42578125" style="277" customWidth="1"/>
    <col min="4879" max="4879" width="15.140625" style="277" customWidth="1"/>
    <col min="4880" max="4880" width="11.28515625" style="277" customWidth="1"/>
    <col min="4881" max="4881" width="13.140625" style="277" customWidth="1"/>
    <col min="4882" max="4882" width="13" style="277" customWidth="1"/>
    <col min="4883" max="4883" width="14.140625" style="277" customWidth="1"/>
    <col min="4884" max="4884" width="26.5703125" style="277" customWidth="1"/>
    <col min="4885" max="5120" width="9.140625" style="277"/>
    <col min="5121" max="5121" width="6.140625" style="277" customWidth="1"/>
    <col min="5122" max="5122" width="81.28515625" style="277" customWidth="1"/>
    <col min="5123" max="5126" width="20.7109375" style="277" customWidth="1"/>
    <col min="5127" max="5127" width="21.28515625" style="277" customWidth="1"/>
    <col min="5128" max="5128" width="11.5703125" style="277" customWidth="1"/>
    <col min="5129" max="5129" width="12.7109375" style="277" customWidth="1"/>
    <col min="5130" max="5130" width="12.28515625" style="277" customWidth="1"/>
    <col min="5131" max="5131" width="13.42578125" style="277" customWidth="1"/>
    <col min="5132" max="5132" width="11.28515625" style="277" customWidth="1"/>
    <col min="5133" max="5133" width="12.42578125" style="277" customWidth="1"/>
    <col min="5134" max="5134" width="14.42578125" style="277" customWidth="1"/>
    <col min="5135" max="5135" width="15.140625" style="277" customWidth="1"/>
    <col min="5136" max="5136" width="11.28515625" style="277" customWidth="1"/>
    <col min="5137" max="5137" width="13.140625" style="277" customWidth="1"/>
    <col min="5138" max="5138" width="13" style="277" customWidth="1"/>
    <col min="5139" max="5139" width="14.140625" style="277" customWidth="1"/>
    <col min="5140" max="5140" width="26.5703125" style="277" customWidth="1"/>
    <col min="5141" max="5376" width="9.140625" style="277"/>
    <col min="5377" max="5377" width="6.140625" style="277" customWidth="1"/>
    <col min="5378" max="5378" width="81.28515625" style="277" customWidth="1"/>
    <col min="5379" max="5382" width="20.7109375" style="277" customWidth="1"/>
    <col min="5383" max="5383" width="21.28515625" style="277" customWidth="1"/>
    <col min="5384" max="5384" width="11.5703125" style="277" customWidth="1"/>
    <col min="5385" max="5385" width="12.7109375" style="277" customWidth="1"/>
    <col min="5386" max="5386" width="12.28515625" style="277" customWidth="1"/>
    <col min="5387" max="5387" width="13.42578125" style="277" customWidth="1"/>
    <col min="5388" max="5388" width="11.28515625" style="277" customWidth="1"/>
    <col min="5389" max="5389" width="12.42578125" style="277" customWidth="1"/>
    <col min="5390" max="5390" width="14.42578125" style="277" customWidth="1"/>
    <col min="5391" max="5391" width="15.140625" style="277" customWidth="1"/>
    <col min="5392" max="5392" width="11.28515625" style="277" customWidth="1"/>
    <col min="5393" max="5393" width="13.140625" style="277" customWidth="1"/>
    <col min="5394" max="5394" width="13" style="277" customWidth="1"/>
    <col min="5395" max="5395" width="14.140625" style="277" customWidth="1"/>
    <col min="5396" max="5396" width="26.5703125" style="277" customWidth="1"/>
    <col min="5397" max="5632" width="9.140625" style="277"/>
    <col min="5633" max="5633" width="6.140625" style="277" customWidth="1"/>
    <col min="5634" max="5634" width="81.28515625" style="277" customWidth="1"/>
    <col min="5635" max="5638" width="20.7109375" style="277" customWidth="1"/>
    <col min="5639" max="5639" width="21.28515625" style="277" customWidth="1"/>
    <col min="5640" max="5640" width="11.5703125" style="277" customWidth="1"/>
    <col min="5641" max="5641" width="12.7109375" style="277" customWidth="1"/>
    <col min="5642" max="5642" width="12.28515625" style="277" customWidth="1"/>
    <col min="5643" max="5643" width="13.42578125" style="277" customWidth="1"/>
    <col min="5644" max="5644" width="11.28515625" style="277" customWidth="1"/>
    <col min="5645" max="5645" width="12.42578125" style="277" customWidth="1"/>
    <col min="5646" max="5646" width="14.42578125" style="277" customWidth="1"/>
    <col min="5647" max="5647" width="15.140625" style="277" customWidth="1"/>
    <col min="5648" max="5648" width="11.28515625" style="277" customWidth="1"/>
    <col min="5649" max="5649" width="13.140625" style="277" customWidth="1"/>
    <col min="5650" max="5650" width="13" style="277" customWidth="1"/>
    <col min="5651" max="5651" width="14.140625" style="277" customWidth="1"/>
    <col min="5652" max="5652" width="26.5703125" style="277" customWidth="1"/>
    <col min="5653" max="5888" width="9.140625" style="277"/>
    <col min="5889" max="5889" width="6.140625" style="277" customWidth="1"/>
    <col min="5890" max="5890" width="81.28515625" style="277" customWidth="1"/>
    <col min="5891" max="5894" width="20.7109375" style="277" customWidth="1"/>
    <col min="5895" max="5895" width="21.28515625" style="277" customWidth="1"/>
    <col min="5896" max="5896" width="11.5703125" style="277" customWidth="1"/>
    <col min="5897" max="5897" width="12.7109375" style="277" customWidth="1"/>
    <col min="5898" max="5898" width="12.28515625" style="277" customWidth="1"/>
    <col min="5899" max="5899" width="13.42578125" style="277" customWidth="1"/>
    <col min="5900" max="5900" width="11.28515625" style="277" customWidth="1"/>
    <col min="5901" max="5901" width="12.42578125" style="277" customWidth="1"/>
    <col min="5902" max="5902" width="14.42578125" style="277" customWidth="1"/>
    <col min="5903" max="5903" width="15.140625" style="277" customWidth="1"/>
    <col min="5904" max="5904" width="11.28515625" style="277" customWidth="1"/>
    <col min="5905" max="5905" width="13.140625" style="277" customWidth="1"/>
    <col min="5906" max="5906" width="13" style="277" customWidth="1"/>
    <col min="5907" max="5907" width="14.140625" style="277" customWidth="1"/>
    <col min="5908" max="5908" width="26.5703125" style="277" customWidth="1"/>
    <col min="5909" max="6144" width="9.140625" style="277"/>
    <col min="6145" max="6145" width="6.140625" style="277" customWidth="1"/>
    <col min="6146" max="6146" width="81.28515625" style="277" customWidth="1"/>
    <col min="6147" max="6150" width="20.7109375" style="277" customWidth="1"/>
    <col min="6151" max="6151" width="21.28515625" style="277" customWidth="1"/>
    <col min="6152" max="6152" width="11.5703125" style="277" customWidth="1"/>
    <col min="6153" max="6153" width="12.7109375" style="277" customWidth="1"/>
    <col min="6154" max="6154" width="12.28515625" style="277" customWidth="1"/>
    <col min="6155" max="6155" width="13.42578125" style="277" customWidth="1"/>
    <col min="6156" max="6156" width="11.28515625" style="277" customWidth="1"/>
    <col min="6157" max="6157" width="12.42578125" style="277" customWidth="1"/>
    <col min="6158" max="6158" width="14.42578125" style="277" customWidth="1"/>
    <col min="6159" max="6159" width="15.140625" style="277" customWidth="1"/>
    <col min="6160" max="6160" width="11.28515625" style="277" customWidth="1"/>
    <col min="6161" max="6161" width="13.140625" style="277" customWidth="1"/>
    <col min="6162" max="6162" width="13" style="277" customWidth="1"/>
    <col min="6163" max="6163" width="14.140625" style="277" customWidth="1"/>
    <col min="6164" max="6164" width="26.5703125" style="277" customWidth="1"/>
    <col min="6165" max="6400" width="9.140625" style="277"/>
    <col min="6401" max="6401" width="6.140625" style="277" customWidth="1"/>
    <col min="6402" max="6402" width="81.28515625" style="277" customWidth="1"/>
    <col min="6403" max="6406" width="20.7109375" style="277" customWidth="1"/>
    <col min="6407" max="6407" width="21.28515625" style="277" customWidth="1"/>
    <col min="6408" max="6408" width="11.5703125" style="277" customWidth="1"/>
    <col min="6409" max="6409" width="12.7109375" style="277" customWidth="1"/>
    <col min="6410" max="6410" width="12.28515625" style="277" customWidth="1"/>
    <col min="6411" max="6411" width="13.42578125" style="277" customWidth="1"/>
    <col min="6412" max="6412" width="11.28515625" style="277" customWidth="1"/>
    <col min="6413" max="6413" width="12.42578125" style="277" customWidth="1"/>
    <col min="6414" max="6414" width="14.42578125" style="277" customWidth="1"/>
    <col min="6415" max="6415" width="15.140625" style="277" customWidth="1"/>
    <col min="6416" max="6416" width="11.28515625" style="277" customWidth="1"/>
    <col min="6417" max="6417" width="13.140625" style="277" customWidth="1"/>
    <col min="6418" max="6418" width="13" style="277" customWidth="1"/>
    <col min="6419" max="6419" width="14.140625" style="277" customWidth="1"/>
    <col min="6420" max="6420" width="26.5703125" style="277" customWidth="1"/>
    <col min="6421" max="6656" width="9.140625" style="277"/>
    <col min="6657" max="6657" width="6.140625" style="277" customWidth="1"/>
    <col min="6658" max="6658" width="81.28515625" style="277" customWidth="1"/>
    <col min="6659" max="6662" width="20.7109375" style="277" customWidth="1"/>
    <col min="6663" max="6663" width="21.28515625" style="277" customWidth="1"/>
    <col min="6664" max="6664" width="11.5703125" style="277" customWidth="1"/>
    <col min="6665" max="6665" width="12.7109375" style="277" customWidth="1"/>
    <col min="6666" max="6666" width="12.28515625" style="277" customWidth="1"/>
    <col min="6667" max="6667" width="13.42578125" style="277" customWidth="1"/>
    <col min="6668" max="6668" width="11.28515625" style="277" customWidth="1"/>
    <col min="6669" max="6669" width="12.42578125" style="277" customWidth="1"/>
    <col min="6670" max="6670" width="14.42578125" style="277" customWidth="1"/>
    <col min="6671" max="6671" width="15.140625" style="277" customWidth="1"/>
    <col min="6672" max="6672" width="11.28515625" style="277" customWidth="1"/>
    <col min="6673" max="6673" width="13.140625" style="277" customWidth="1"/>
    <col min="6674" max="6674" width="13" style="277" customWidth="1"/>
    <col min="6675" max="6675" width="14.140625" style="277" customWidth="1"/>
    <col min="6676" max="6676" width="26.5703125" style="277" customWidth="1"/>
    <col min="6677" max="6912" width="9.140625" style="277"/>
    <col min="6913" max="6913" width="6.140625" style="277" customWidth="1"/>
    <col min="6914" max="6914" width="81.28515625" style="277" customWidth="1"/>
    <col min="6915" max="6918" width="20.7109375" style="277" customWidth="1"/>
    <col min="6919" max="6919" width="21.28515625" style="277" customWidth="1"/>
    <col min="6920" max="6920" width="11.5703125" style="277" customWidth="1"/>
    <col min="6921" max="6921" width="12.7109375" style="277" customWidth="1"/>
    <col min="6922" max="6922" width="12.28515625" style="277" customWidth="1"/>
    <col min="6923" max="6923" width="13.42578125" style="277" customWidth="1"/>
    <col min="6924" max="6924" width="11.28515625" style="277" customWidth="1"/>
    <col min="6925" max="6925" width="12.42578125" style="277" customWidth="1"/>
    <col min="6926" max="6926" width="14.42578125" style="277" customWidth="1"/>
    <col min="6927" max="6927" width="15.140625" style="277" customWidth="1"/>
    <col min="6928" max="6928" width="11.28515625" style="277" customWidth="1"/>
    <col min="6929" max="6929" width="13.140625" style="277" customWidth="1"/>
    <col min="6930" max="6930" width="13" style="277" customWidth="1"/>
    <col min="6931" max="6931" width="14.140625" style="277" customWidth="1"/>
    <col min="6932" max="6932" width="26.5703125" style="277" customWidth="1"/>
    <col min="6933" max="7168" width="9.140625" style="277"/>
    <col min="7169" max="7169" width="6.140625" style="277" customWidth="1"/>
    <col min="7170" max="7170" width="81.28515625" style="277" customWidth="1"/>
    <col min="7171" max="7174" width="20.7109375" style="277" customWidth="1"/>
    <col min="7175" max="7175" width="21.28515625" style="277" customWidth="1"/>
    <col min="7176" max="7176" width="11.5703125" style="277" customWidth="1"/>
    <col min="7177" max="7177" width="12.7109375" style="277" customWidth="1"/>
    <col min="7178" max="7178" width="12.28515625" style="277" customWidth="1"/>
    <col min="7179" max="7179" width="13.42578125" style="277" customWidth="1"/>
    <col min="7180" max="7180" width="11.28515625" style="277" customWidth="1"/>
    <col min="7181" max="7181" width="12.42578125" style="277" customWidth="1"/>
    <col min="7182" max="7182" width="14.42578125" style="277" customWidth="1"/>
    <col min="7183" max="7183" width="15.140625" style="277" customWidth="1"/>
    <col min="7184" max="7184" width="11.28515625" style="277" customWidth="1"/>
    <col min="7185" max="7185" width="13.140625" style="277" customWidth="1"/>
    <col min="7186" max="7186" width="13" style="277" customWidth="1"/>
    <col min="7187" max="7187" width="14.140625" style="277" customWidth="1"/>
    <col min="7188" max="7188" width="26.5703125" style="277" customWidth="1"/>
    <col min="7189" max="7424" width="9.140625" style="277"/>
    <col min="7425" max="7425" width="6.140625" style="277" customWidth="1"/>
    <col min="7426" max="7426" width="81.28515625" style="277" customWidth="1"/>
    <col min="7427" max="7430" width="20.7109375" style="277" customWidth="1"/>
    <col min="7431" max="7431" width="21.28515625" style="277" customWidth="1"/>
    <col min="7432" max="7432" width="11.5703125" style="277" customWidth="1"/>
    <col min="7433" max="7433" width="12.7109375" style="277" customWidth="1"/>
    <col min="7434" max="7434" width="12.28515625" style="277" customWidth="1"/>
    <col min="7435" max="7435" width="13.42578125" style="277" customWidth="1"/>
    <col min="7436" max="7436" width="11.28515625" style="277" customWidth="1"/>
    <col min="7437" max="7437" width="12.42578125" style="277" customWidth="1"/>
    <col min="7438" max="7438" width="14.42578125" style="277" customWidth="1"/>
    <col min="7439" max="7439" width="15.140625" style="277" customWidth="1"/>
    <col min="7440" max="7440" width="11.28515625" style="277" customWidth="1"/>
    <col min="7441" max="7441" width="13.140625" style="277" customWidth="1"/>
    <col min="7442" max="7442" width="13" style="277" customWidth="1"/>
    <col min="7443" max="7443" width="14.140625" style="277" customWidth="1"/>
    <col min="7444" max="7444" width="26.5703125" style="277" customWidth="1"/>
    <col min="7445" max="7680" width="9.140625" style="277"/>
    <col min="7681" max="7681" width="6.140625" style="277" customWidth="1"/>
    <col min="7682" max="7682" width="81.28515625" style="277" customWidth="1"/>
    <col min="7683" max="7686" width="20.7109375" style="277" customWidth="1"/>
    <col min="7687" max="7687" width="21.28515625" style="277" customWidth="1"/>
    <col min="7688" max="7688" width="11.5703125" style="277" customWidth="1"/>
    <col min="7689" max="7689" width="12.7109375" style="277" customWidth="1"/>
    <col min="7690" max="7690" width="12.28515625" style="277" customWidth="1"/>
    <col min="7691" max="7691" width="13.42578125" style="277" customWidth="1"/>
    <col min="7692" max="7692" width="11.28515625" style="277" customWidth="1"/>
    <col min="7693" max="7693" width="12.42578125" style="277" customWidth="1"/>
    <col min="7694" max="7694" width="14.42578125" style="277" customWidth="1"/>
    <col min="7695" max="7695" width="15.140625" style="277" customWidth="1"/>
    <col min="7696" max="7696" width="11.28515625" style="277" customWidth="1"/>
    <col min="7697" max="7697" width="13.140625" style="277" customWidth="1"/>
    <col min="7698" max="7698" width="13" style="277" customWidth="1"/>
    <col min="7699" max="7699" width="14.140625" style="277" customWidth="1"/>
    <col min="7700" max="7700" width="26.5703125" style="277" customWidth="1"/>
    <col min="7701" max="7936" width="9.140625" style="277"/>
    <col min="7937" max="7937" width="6.140625" style="277" customWidth="1"/>
    <col min="7938" max="7938" width="81.28515625" style="277" customWidth="1"/>
    <col min="7939" max="7942" width="20.7109375" style="277" customWidth="1"/>
    <col min="7943" max="7943" width="21.28515625" style="277" customWidth="1"/>
    <col min="7944" max="7944" width="11.5703125" style="277" customWidth="1"/>
    <col min="7945" max="7945" width="12.7109375" style="277" customWidth="1"/>
    <col min="7946" max="7946" width="12.28515625" style="277" customWidth="1"/>
    <col min="7947" max="7947" width="13.42578125" style="277" customWidth="1"/>
    <col min="7948" max="7948" width="11.28515625" style="277" customWidth="1"/>
    <col min="7949" max="7949" width="12.42578125" style="277" customWidth="1"/>
    <col min="7950" max="7950" width="14.42578125" style="277" customWidth="1"/>
    <col min="7951" max="7951" width="15.140625" style="277" customWidth="1"/>
    <col min="7952" max="7952" width="11.28515625" style="277" customWidth="1"/>
    <col min="7953" max="7953" width="13.140625" style="277" customWidth="1"/>
    <col min="7954" max="7954" width="13" style="277" customWidth="1"/>
    <col min="7955" max="7955" width="14.140625" style="277" customWidth="1"/>
    <col min="7956" max="7956" width="26.5703125" style="277" customWidth="1"/>
    <col min="7957" max="8192" width="9.140625" style="277"/>
    <col min="8193" max="8193" width="6.140625" style="277" customWidth="1"/>
    <col min="8194" max="8194" width="81.28515625" style="277" customWidth="1"/>
    <col min="8195" max="8198" width="20.7109375" style="277" customWidth="1"/>
    <col min="8199" max="8199" width="21.28515625" style="277" customWidth="1"/>
    <col min="8200" max="8200" width="11.5703125" style="277" customWidth="1"/>
    <col min="8201" max="8201" width="12.7109375" style="277" customWidth="1"/>
    <col min="8202" max="8202" width="12.28515625" style="277" customWidth="1"/>
    <col min="8203" max="8203" width="13.42578125" style="277" customWidth="1"/>
    <col min="8204" max="8204" width="11.28515625" style="277" customWidth="1"/>
    <col min="8205" max="8205" width="12.42578125" style="277" customWidth="1"/>
    <col min="8206" max="8206" width="14.42578125" style="277" customWidth="1"/>
    <col min="8207" max="8207" width="15.140625" style="277" customWidth="1"/>
    <col min="8208" max="8208" width="11.28515625" style="277" customWidth="1"/>
    <col min="8209" max="8209" width="13.140625" style="277" customWidth="1"/>
    <col min="8210" max="8210" width="13" style="277" customWidth="1"/>
    <col min="8211" max="8211" width="14.140625" style="277" customWidth="1"/>
    <col min="8212" max="8212" width="26.5703125" style="277" customWidth="1"/>
    <col min="8213" max="8448" width="9.140625" style="277"/>
    <col min="8449" max="8449" width="6.140625" style="277" customWidth="1"/>
    <col min="8450" max="8450" width="81.28515625" style="277" customWidth="1"/>
    <col min="8451" max="8454" width="20.7109375" style="277" customWidth="1"/>
    <col min="8455" max="8455" width="21.28515625" style="277" customWidth="1"/>
    <col min="8456" max="8456" width="11.5703125" style="277" customWidth="1"/>
    <col min="8457" max="8457" width="12.7109375" style="277" customWidth="1"/>
    <col min="8458" max="8458" width="12.28515625" style="277" customWidth="1"/>
    <col min="8459" max="8459" width="13.42578125" style="277" customWidth="1"/>
    <col min="8460" max="8460" width="11.28515625" style="277" customWidth="1"/>
    <col min="8461" max="8461" width="12.42578125" style="277" customWidth="1"/>
    <col min="8462" max="8462" width="14.42578125" style="277" customWidth="1"/>
    <col min="8463" max="8463" width="15.140625" style="277" customWidth="1"/>
    <col min="8464" max="8464" width="11.28515625" style="277" customWidth="1"/>
    <col min="8465" max="8465" width="13.140625" style="277" customWidth="1"/>
    <col min="8466" max="8466" width="13" style="277" customWidth="1"/>
    <col min="8467" max="8467" width="14.140625" style="277" customWidth="1"/>
    <col min="8468" max="8468" width="26.5703125" style="277" customWidth="1"/>
    <col min="8469" max="8704" width="9.140625" style="277"/>
    <col min="8705" max="8705" width="6.140625" style="277" customWidth="1"/>
    <col min="8706" max="8706" width="81.28515625" style="277" customWidth="1"/>
    <col min="8707" max="8710" width="20.7109375" style="277" customWidth="1"/>
    <col min="8711" max="8711" width="21.28515625" style="277" customWidth="1"/>
    <col min="8712" max="8712" width="11.5703125" style="277" customWidth="1"/>
    <col min="8713" max="8713" width="12.7109375" style="277" customWidth="1"/>
    <col min="8714" max="8714" width="12.28515625" style="277" customWidth="1"/>
    <col min="8715" max="8715" width="13.42578125" style="277" customWidth="1"/>
    <col min="8716" max="8716" width="11.28515625" style="277" customWidth="1"/>
    <col min="8717" max="8717" width="12.42578125" style="277" customWidth="1"/>
    <col min="8718" max="8718" width="14.42578125" style="277" customWidth="1"/>
    <col min="8719" max="8719" width="15.140625" style="277" customWidth="1"/>
    <col min="8720" max="8720" width="11.28515625" style="277" customWidth="1"/>
    <col min="8721" max="8721" width="13.140625" style="277" customWidth="1"/>
    <col min="8722" max="8722" width="13" style="277" customWidth="1"/>
    <col min="8723" max="8723" width="14.140625" style="277" customWidth="1"/>
    <col min="8724" max="8724" width="26.5703125" style="277" customWidth="1"/>
    <col min="8725" max="8960" width="9.140625" style="277"/>
    <col min="8961" max="8961" width="6.140625" style="277" customWidth="1"/>
    <col min="8962" max="8962" width="81.28515625" style="277" customWidth="1"/>
    <col min="8963" max="8966" width="20.7109375" style="277" customWidth="1"/>
    <col min="8967" max="8967" width="21.28515625" style="277" customWidth="1"/>
    <col min="8968" max="8968" width="11.5703125" style="277" customWidth="1"/>
    <col min="8969" max="8969" width="12.7109375" style="277" customWidth="1"/>
    <col min="8970" max="8970" width="12.28515625" style="277" customWidth="1"/>
    <col min="8971" max="8971" width="13.42578125" style="277" customWidth="1"/>
    <col min="8972" max="8972" width="11.28515625" style="277" customWidth="1"/>
    <col min="8973" max="8973" width="12.42578125" style="277" customWidth="1"/>
    <col min="8974" max="8974" width="14.42578125" style="277" customWidth="1"/>
    <col min="8975" max="8975" width="15.140625" style="277" customWidth="1"/>
    <col min="8976" max="8976" width="11.28515625" style="277" customWidth="1"/>
    <col min="8977" max="8977" width="13.140625" style="277" customWidth="1"/>
    <col min="8978" max="8978" width="13" style="277" customWidth="1"/>
    <col min="8979" max="8979" width="14.140625" style="277" customWidth="1"/>
    <col min="8980" max="8980" width="26.5703125" style="277" customWidth="1"/>
    <col min="8981" max="9216" width="9.140625" style="277"/>
    <col min="9217" max="9217" width="6.140625" style="277" customWidth="1"/>
    <col min="9218" max="9218" width="81.28515625" style="277" customWidth="1"/>
    <col min="9219" max="9222" width="20.7109375" style="277" customWidth="1"/>
    <col min="9223" max="9223" width="21.28515625" style="277" customWidth="1"/>
    <col min="9224" max="9224" width="11.5703125" style="277" customWidth="1"/>
    <col min="9225" max="9225" width="12.7109375" style="277" customWidth="1"/>
    <col min="9226" max="9226" width="12.28515625" style="277" customWidth="1"/>
    <col min="9227" max="9227" width="13.42578125" style="277" customWidth="1"/>
    <col min="9228" max="9228" width="11.28515625" style="277" customWidth="1"/>
    <col min="9229" max="9229" width="12.42578125" style="277" customWidth="1"/>
    <col min="9230" max="9230" width="14.42578125" style="277" customWidth="1"/>
    <col min="9231" max="9231" width="15.140625" style="277" customWidth="1"/>
    <col min="9232" max="9232" width="11.28515625" style="277" customWidth="1"/>
    <col min="9233" max="9233" width="13.140625" style="277" customWidth="1"/>
    <col min="9234" max="9234" width="13" style="277" customWidth="1"/>
    <col min="9235" max="9235" width="14.140625" style="277" customWidth="1"/>
    <col min="9236" max="9236" width="26.5703125" style="277" customWidth="1"/>
    <col min="9237" max="9472" width="9.140625" style="277"/>
    <col min="9473" max="9473" width="6.140625" style="277" customWidth="1"/>
    <col min="9474" max="9474" width="81.28515625" style="277" customWidth="1"/>
    <col min="9475" max="9478" width="20.7109375" style="277" customWidth="1"/>
    <col min="9479" max="9479" width="21.28515625" style="277" customWidth="1"/>
    <col min="9480" max="9480" width="11.5703125" style="277" customWidth="1"/>
    <col min="9481" max="9481" width="12.7109375" style="277" customWidth="1"/>
    <col min="9482" max="9482" width="12.28515625" style="277" customWidth="1"/>
    <col min="9483" max="9483" width="13.42578125" style="277" customWidth="1"/>
    <col min="9484" max="9484" width="11.28515625" style="277" customWidth="1"/>
    <col min="9485" max="9485" width="12.42578125" style="277" customWidth="1"/>
    <col min="9486" max="9486" width="14.42578125" style="277" customWidth="1"/>
    <col min="9487" max="9487" width="15.140625" style="277" customWidth="1"/>
    <col min="9488" max="9488" width="11.28515625" style="277" customWidth="1"/>
    <col min="9489" max="9489" width="13.140625" style="277" customWidth="1"/>
    <col min="9490" max="9490" width="13" style="277" customWidth="1"/>
    <col min="9491" max="9491" width="14.140625" style="277" customWidth="1"/>
    <col min="9492" max="9492" width="26.5703125" style="277" customWidth="1"/>
    <col min="9493" max="9728" width="9.140625" style="277"/>
    <col min="9729" max="9729" width="6.140625" style="277" customWidth="1"/>
    <col min="9730" max="9730" width="81.28515625" style="277" customWidth="1"/>
    <col min="9731" max="9734" width="20.7109375" style="277" customWidth="1"/>
    <col min="9735" max="9735" width="21.28515625" style="277" customWidth="1"/>
    <col min="9736" max="9736" width="11.5703125" style="277" customWidth="1"/>
    <col min="9737" max="9737" width="12.7109375" style="277" customWidth="1"/>
    <col min="9738" max="9738" width="12.28515625" style="277" customWidth="1"/>
    <col min="9739" max="9739" width="13.42578125" style="277" customWidth="1"/>
    <col min="9740" max="9740" width="11.28515625" style="277" customWidth="1"/>
    <col min="9741" max="9741" width="12.42578125" style="277" customWidth="1"/>
    <col min="9742" max="9742" width="14.42578125" style="277" customWidth="1"/>
    <col min="9743" max="9743" width="15.140625" style="277" customWidth="1"/>
    <col min="9744" max="9744" width="11.28515625" style="277" customWidth="1"/>
    <col min="9745" max="9745" width="13.140625" style="277" customWidth="1"/>
    <col min="9746" max="9746" width="13" style="277" customWidth="1"/>
    <col min="9747" max="9747" width="14.140625" style="277" customWidth="1"/>
    <col min="9748" max="9748" width="26.5703125" style="277" customWidth="1"/>
    <col min="9749" max="9984" width="9.140625" style="277"/>
    <col min="9985" max="9985" width="6.140625" style="277" customWidth="1"/>
    <col min="9986" max="9986" width="81.28515625" style="277" customWidth="1"/>
    <col min="9987" max="9990" width="20.7109375" style="277" customWidth="1"/>
    <col min="9991" max="9991" width="21.28515625" style="277" customWidth="1"/>
    <col min="9992" max="9992" width="11.5703125" style="277" customWidth="1"/>
    <col min="9993" max="9993" width="12.7109375" style="277" customWidth="1"/>
    <col min="9994" max="9994" width="12.28515625" style="277" customWidth="1"/>
    <col min="9995" max="9995" width="13.42578125" style="277" customWidth="1"/>
    <col min="9996" max="9996" width="11.28515625" style="277" customWidth="1"/>
    <col min="9997" max="9997" width="12.42578125" style="277" customWidth="1"/>
    <col min="9998" max="9998" width="14.42578125" style="277" customWidth="1"/>
    <col min="9999" max="9999" width="15.140625" style="277" customWidth="1"/>
    <col min="10000" max="10000" width="11.28515625" style="277" customWidth="1"/>
    <col min="10001" max="10001" width="13.140625" style="277" customWidth="1"/>
    <col min="10002" max="10002" width="13" style="277" customWidth="1"/>
    <col min="10003" max="10003" width="14.140625" style="277" customWidth="1"/>
    <col min="10004" max="10004" width="26.5703125" style="277" customWidth="1"/>
    <col min="10005" max="10240" width="9.140625" style="277"/>
    <col min="10241" max="10241" width="6.140625" style="277" customWidth="1"/>
    <col min="10242" max="10242" width="81.28515625" style="277" customWidth="1"/>
    <col min="10243" max="10246" width="20.7109375" style="277" customWidth="1"/>
    <col min="10247" max="10247" width="21.28515625" style="277" customWidth="1"/>
    <col min="10248" max="10248" width="11.5703125" style="277" customWidth="1"/>
    <col min="10249" max="10249" width="12.7109375" style="277" customWidth="1"/>
    <col min="10250" max="10250" width="12.28515625" style="277" customWidth="1"/>
    <col min="10251" max="10251" width="13.42578125" style="277" customWidth="1"/>
    <col min="10252" max="10252" width="11.28515625" style="277" customWidth="1"/>
    <col min="10253" max="10253" width="12.42578125" style="277" customWidth="1"/>
    <col min="10254" max="10254" width="14.42578125" style="277" customWidth="1"/>
    <col min="10255" max="10255" width="15.140625" style="277" customWidth="1"/>
    <col min="10256" max="10256" width="11.28515625" style="277" customWidth="1"/>
    <col min="10257" max="10257" width="13.140625" style="277" customWidth="1"/>
    <col min="10258" max="10258" width="13" style="277" customWidth="1"/>
    <col min="10259" max="10259" width="14.140625" style="277" customWidth="1"/>
    <col min="10260" max="10260" width="26.5703125" style="277" customWidth="1"/>
    <col min="10261" max="10496" width="9.140625" style="277"/>
    <col min="10497" max="10497" width="6.140625" style="277" customWidth="1"/>
    <col min="10498" max="10498" width="81.28515625" style="277" customWidth="1"/>
    <col min="10499" max="10502" width="20.7109375" style="277" customWidth="1"/>
    <col min="10503" max="10503" width="21.28515625" style="277" customWidth="1"/>
    <col min="10504" max="10504" width="11.5703125" style="277" customWidth="1"/>
    <col min="10505" max="10505" width="12.7109375" style="277" customWidth="1"/>
    <col min="10506" max="10506" width="12.28515625" style="277" customWidth="1"/>
    <col min="10507" max="10507" width="13.42578125" style="277" customWidth="1"/>
    <col min="10508" max="10508" width="11.28515625" style="277" customWidth="1"/>
    <col min="10509" max="10509" width="12.42578125" style="277" customWidth="1"/>
    <col min="10510" max="10510" width="14.42578125" style="277" customWidth="1"/>
    <col min="10511" max="10511" width="15.140625" style="277" customWidth="1"/>
    <col min="10512" max="10512" width="11.28515625" style="277" customWidth="1"/>
    <col min="10513" max="10513" width="13.140625" style="277" customWidth="1"/>
    <col min="10514" max="10514" width="13" style="277" customWidth="1"/>
    <col min="10515" max="10515" width="14.140625" style="277" customWidth="1"/>
    <col min="10516" max="10516" width="26.5703125" style="277" customWidth="1"/>
    <col min="10517" max="10752" width="9.140625" style="277"/>
    <col min="10753" max="10753" width="6.140625" style="277" customWidth="1"/>
    <col min="10754" max="10754" width="81.28515625" style="277" customWidth="1"/>
    <col min="10755" max="10758" width="20.7109375" style="277" customWidth="1"/>
    <col min="10759" max="10759" width="21.28515625" style="277" customWidth="1"/>
    <col min="10760" max="10760" width="11.5703125" style="277" customWidth="1"/>
    <col min="10761" max="10761" width="12.7109375" style="277" customWidth="1"/>
    <col min="10762" max="10762" width="12.28515625" style="277" customWidth="1"/>
    <col min="10763" max="10763" width="13.42578125" style="277" customWidth="1"/>
    <col min="10764" max="10764" width="11.28515625" style="277" customWidth="1"/>
    <col min="10765" max="10765" width="12.42578125" style="277" customWidth="1"/>
    <col min="10766" max="10766" width="14.42578125" style="277" customWidth="1"/>
    <col min="10767" max="10767" width="15.140625" style="277" customWidth="1"/>
    <col min="10768" max="10768" width="11.28515625" style="277" customWidth="1"/>
    <col min="10769" max="10769" width="13.140625" style="277" customWidth="1"/>
    <col min="10770" max="10770" width="13" style="277" customWidth="1"/>
    <col min="10771" max="10771" width="14.140625" style="277" customWidth="1"/>
    <col min="10772" max="10772" width="26.5703125" style="277" customWidth="1"/>
    <col min="10773" max="11008" width="9.140625" style="277"/>
    <col min="11009" max="11009" width="6.140625" style="277" customWidth="1"/>
    <col min="11010" max="11010" width="81.28515625" style="277" customWidth="1"/>
    <col min="11011" max="11014" width="20.7109375" style="277" customWidth="1"/>
    <col min="11015" max="11015" width="21.28515625" style="277" customWidth="1"/>
    <col min="11016" max="11016" width="11.5703125" style="277" customWidth="1"/>
    <col min="11017" max="11017" width="12.7109375" style="277" customWidth="1"/>
    <col min="11018" max="11018" width="12.28515625" style="277" customWidth="1"/>
    <col min="11019" max="11019" width="13.42578125" style="277" customWidth="1"/>
    <col min="11020" max="11020" width="11.28515625" style="277" customWidth="1"/>
    <col min="11021" max="11021" width="12.42578125" style="277" customWidth="1"/>
    <col min="11022" max="11022" width="14.42578125" style="277" customWidth="1"/>
    <col min="11023" max="11023" width="15.140625" style="277" customWidth="1"/>
    <col min="11024" max="11024" width="11.28515625" style="277" customWidth="1"/>
    <col min="11025" max="11025" width="13.140625" style="277" customWidth="1"/>
    <col min="11026" max="11026" width="13" style="277" customWidth="1"/>
    <col min="11027" max="11027" width="14.140625" style="277" customWidth="1"/>
    <col min="11028" max="11028" width="26.5703125" style="277" customWidth="1"/>
    <col min="11029" max="11264" width="9.140625" style="277"/>
    <col min="11265" max="11265" width="6.140625" style="277" customWidth="1"/>
    <col min="11266" max="11266" width="81.28515625" style="277" customWidth="1"/>
    <col min="11267" max="11270" width="20.7109375" style="277" customWidth="1"/>
    <col min="11271" max="11271" width="21.28515625" style="277" customWidth="1"/>
    <col min="11272" max="11272" width="11.5703125" style="277" customWidth="1"/>
    <col min="11273" max="11273" width="12.7109375" style="277" customWidth="1"/>
    <col min="11274" max="11274" width="12.28515625" style="277" customWidth="1"/>
    <col min="11275" max="11275" width="13.42578125" style="277" customWidth="1"/>
    <col min="11276" max="11276" width="11.28515625" style="277" customWidth="1"/>
    <col min="11277" max="11277" width="12.42578125" style="277" customWidth="1"/>
    <col min="11278" max="11278" width="14.42578125" style="277" customWidth="1"/>
    <col min="11279" max="11279" width="15.140625" style="277" customWidth="1"/>
    <col min="11280" max="11280" width="11.28515625" style="277" customWidth="1"/>
    <col min="11281" max="11281" width="13.140625" style="277" customWidth="1"/>
    <col min="11282" max="11282" width="13" style="277" customWidth="1"/>
    <col min="11283" max="11283" width="14.140625" style="277" customWidth="1"/>
    <col min="11284" max="11284" width="26.5703125" style="277" customWidth="1"/>
    <col min="11285" max="11520" width="9.140625" style="277"/>
    <col min="11521" max="11521" width="6.140625" style="277" customWidth="1"/>
    <col min="11522" max="11522" width="81.28515625" style="277" customWidth="1"/>
    <col min="11523" max="11526" width="20.7109375" style="277" customWidth="1"/>
    <col min="11527" max="11527" width="21.28515625" style="277" customWidth="1"/>
    <col min="11528" max="11528" width="11.5703125" style="277" customWidth="1"/>
    <col min="11529" max="11529" width="12.7109375" style="277" customWidth="1"/>
    <col min="11530" max="11530" width="12.28515625" style="277" customWidth="1"/>
    <col min="11531" max="11531" width="13.42578125" style="277" customWidth="1"/>
    <col min="11532" max="11532" width="11.28515625" style="277" customWidth="1"/>
    <col min="11533" max="11533" width="12.42578125" style="277" customWidth="1"/>
    <col min="11534" max="11534" width="14.42578125" style="277" customWidth="1"/>
    <col min="11535" max="11535" width="15.140625" style="277" customWidth="1"/>
    <col min="11536" max="11536" width="11.28515625" style="277" customWidth="1"/>
    <col min="11537" max="11537" width="13.140625" style="277" customWidth="1"/>
    <col min="11538" max="11538" width="13" style="277" customWidth="1"/>
    <col min="11539" max="11539" width="14.140625" style="277" customWidth="1"/>
    <col min="11540" max="11540" width="26.5703125" style="277" customWidth="1"/>
    <col min="11541" max="11776" width="9.140625" style="277"/>
    <col min="11777" max="11777" width="6.140625" style="277" customWidth="1"/>
    <col min="11778" max="11778" width="81.28515625" style="277" customWidth="1"/>
    <col min="11779" max="11782" width="20.7109375" style="277" customWidth="1"/>
    <col min="11783" max="11783" width="21.28515625" style="277" customWidth="1"/>
    <col min="11784" max="11784" width="11.5703125" style="277" customWidth="1"/>
    <col min="11785" max="11785" width="12.7109375" style="277" customWidth="1"/>
    <col min="11786" max="11786" width="12.28515625" style="277" customWidth="1"/>
    <col min="11787" max="11787" width="13.42578125" style="277" customWidth="1"/>
    <col min="11788" max="11788" width="11.28515625" style="277" customWidth="1"/>
    <col min="11789" max="11789" width="12.42578125" style="277" customWidth="1"/>
    <col min="11790" max="11790" width="14.42578125" style="277" customWidth="1"/>
    <col min="11791" max="11791" width="15.140625" style="277" customWidth="1"/>
    <col min="11792" max="11792" width="11.28515625" style="277" customWidth="1"/>
    <col min="11793" max="11793" width="13.140625" style="277" customWidth="1"/>
    <col min="11794" max="11794" width="13" style="277" customWidth="1"/>
    <col min="11795" max="11795" width="14.140625" style="277" customWidth="1"/>
    <col min="11796" max="11796" width="26.5703125" style="277" customWidth="1"/>
    <col min="11797" max="12032" width="9.140625" style="277"/>
    <col min="12033" max="12033" width="6.140625" style="277" customWidth="1"/>
    <col min="12034" max="12034" width="81.28515625" style="277" customWidth="1"/>
    <col min="12035" max="12038" width="20.7109375" style="277" customWidth="1"/>
    <col min="12039" max="12039" width="21.28515625" style="277" customWidth="1"/>
    <col min="12040" max="12040" width="11.5703125" style="277" customWidth="1"/>
    <col min="12041" max="12041" width="12.7109375" style="277" customWidth="1"/>
    <col min="12042" max="12042" width="12.28515625" style="277" customWidth="1"/>
    <col min="12043" max="12043" width="13.42578125" style="277" customWidth="1"/>
    <col min="12044" max="12044" width="11.28515625" style="277" customWidth="1"/>
    <col min="12045" max="12045" width="12.42578125" style="277" customWidth="1"/>
    <col min="12046" max="12046" width="14.42578125" style="277" customWidth="1"/>
    <col min="12047" max="12047" width="15.140625" style="277" customWidth="1"/>
    <col min="12048" max="12048" width="11.28515625" style="277" customWidth="1"/>
    <col min="12049" max="12049" width="13.140625" style="277" customWidth="1"/>
    <col min="12050" max="12050" width="13" style="277" customWidth="1"/>
    <col min="12051" max="12051" width="14.140625" style="277" customWidth="1"/>
    <col min="12052" max="12052" width="26.5703125" style="277" customWidth="1"/>
    <col min="12053" max="12288" width="9.140625" style="277"/>
    <col min="12289" max="12289" width="6.140625" style="277" customWidth="1"/>
    <col min="12290" max="12290" width="81.28515625" style="277" customWidth="1"/>
    <col min="12291" max="12294" width="20.7109375" style="277" customWidth="1"/>
    <col min="12295" max="12295" width="21.28515625" style="277" customWidth="1"/>
    <col min="12296" max="12296" width="11.5703125" style="277" customWidth="1"/>
    <col min="12297" max="12297" width="12.7109375" style="277" customWidth="1"/>
    <col min="12298" max="12298" width="12.28515625" style="277" customWidth="1"/>
    <col min="12299" max="12299" width="13.42578125" style="277" customWidth="1"/>
    <col min="12300" max="12300" width="11.28515625" style="277" customWidth="1"/>
    <col min="12301" max="12301" width="12.42578125" style="277" customWidth="1"/>
    <col min="12302" max="12302" width="14.42578125" style="277" customWidth="1"/>
    <col min="12303" max="12303" width="15.140625" style="277" customWidth="1"/>
    <col min="12304" max="12304" width="11.28515625" style="277" customWidth="1"/>
    <col min="12305" max="12305" width="13.140625" style="277" customWidth="1"/>
    <col min="12306" max="12306" width="13" style="277" customWidth="1"/>
    <col min="12307" max="12307" width="14.140625" style="277" customWidth="1"/>
    <col min="12308" max="12308" width="26.5703125" style="277" customWidth="1"/>
    <col min="12309" max="12544" width="9.140625" style="277"/>
    <col min="12545" max="12545" width="6.140625" style="277" customWidth="1"/>
    <col min="12546" max="12546" width="81.28515625" style="277" customWidth="1"/>
    <col min="12547" max="12550" width="20.7109375" style="277" customWidth="1"/>
    <col min="12551" max="12551" width="21.28515625" style="277" customWidth="1"/>
    <col min="12552" max="12552" width="11.5703125" style="277" customWidth="1"/>
    <col min="12553" max="12553" width="12.7109375" style="277" customWidth="1"/>
    <col min="12554" max="12554" width="12.28515625" style="277" customWidth="1"/>
    <col min="12555" max="12555" width="13.42578125" style="277" customWidth="1"/>
    <col min="12556" max="12556" width="11.28515625" style="277" customWidth="1"/>
    <col min="12557" max="12557" width="12.42578125" style="277" customWidth="1"/>
    <col min="12558" max="12558" width="14.42578125" style="277" customWidth="1"/>
    <col min="12559" max="12559" width="15.140625" style="277" customWidth="1"/>
    <col min="12560" max="12560" width="11.28515625" style="277" customWidth="1"/>
    <col min="12561" max="12561" width="13.140625" style="277" customWidth="1"/>
    <col min="12562" max="12562" width="13" style="277" customWidth="1"/>
    <col min="12563" max="12563" width="14.140625" style="277" customWidth="1"/>
    <col min="12564" max="12564" width="26.5703125" style="277" customWidth="1"/>
    <col min="12565" max="12800" width="9.140625" style="277"/>
    <col min="12801" max="12801" width="6.140625" style="277" customWidth="1"/>
    <col min="12802" max="12802" width="81.28515625" style="277" customWidth="1"/>
    <col min="12803" max="12806" width="20.7109375" style="277" customWidth="1"/>
    <col min="12807" max="12807" width="21.28515625" style="277" customWidth="1"/>
    <col min="12808" max="12808" width="11.5703125" style="277" customWidth="1"/>
    <col min="12809" max="12809" width="12.7109375" style="277" customWidth="1"/>
    <col min="12810" max="12810" width="12.28515625" style="277" customWidth="1"/>
    <col min="12811" max="12811" width="13.42578125" style="277" customWidth="1"/>
    <col min="12812" max="12812" width="11.28515625" style="277" customWidth="1"/>
    <col min="12813" max="12813" width="12.42578125" style="277" customWidth="1"/>
    <col min="12814" max="12814" width="14.42578125" style="277" customWidth="1"/>
    <col min="12815" max="12815" width="15.140625" style="277" customWidth="1"/>
    <col min="12816" max="12816" width="11.28515625" style="277" customWidth="1"/>
    <col min="12817" max="12817" width="13.140625" style="277" customWidth="1"/>
    <col min="12818" max="12818" width="13" style="277" customWidth="1"/>
    <col min="12819" max="12819" width="14.140625" style="277" customWidth="1"/>
    <col min="12820" max="12820" width="26.5703125" style="277" customWidth="1"/>
    <col min="12821" max="13056" width="9.140625" style="277"/>
    <col min="13057" max="13057" width="6.140625" style="277" customWidth="1"/>
    <col min="13058" max="13058" width="81.28515625" style="277" customWidth="1"/>
    <col min="13059" max="13062" width="20.7109375" style="277" customWidth="1"/>
    <col min="13063" max="13063" width="21.28515625" style="277" customWidth="1"/>
    <col min="13064" max="13064" width="11.5703125" style="277" customWidth="1"/>
    <col min="13065" max="13065" width="12.7109375" style="277" customWidth="1"/>
    <col min="13066" max="13066" width="12.28515625" style="277" customWidth="1"/>
    <col min="13067" max="13067" width="13.42578125" style="277" customWidth="1"/>
    <col min="13068" max="13068" width="11.28515625" style="277" customWidth="1"/>
    <col min="13069" max="13069" width="12.42578125" style="277" customWidth="1"/>
    <col min="13070" max="13070" width="14.42578125" style="277" customWidth="1"/>
    <col min="13071" max="13071" width="15.140625" style="277" customWidth="1"/>
    <col min="13072" max="13072" width="11.28515625" style="277" customWidth="1"/>
    <col min="13073" max="13073" width="13.140625" style="277" customWidth="1"/>
    <col min="13074" max="13074" width="13" style="277" customWidth="1"/>
    <col min="13075" max="13075" width="14.140625" style="277" customWidth="1"/>
    <col min="13076" max="13076" width="26.5703125" style="277" customWidth="1"/>
    <col min="13077" max="13312" width="9.140625" style="277"/>
    <col min="13313" max="13313" width="6.140625" style="277" customWidth="1"/>
    <col min="13314" max="13314" width="81.28515625" style="277" customWidth="1"/>
    <col min="13315" max="13318" width="20.7109375" style="277" customWidth="1"/>
    <col min="13319" max="13319" width="21.28515625" style="277" customWidth="1"/>
    <col min="13320" max="13320" width="11.5703125" style="277" customWidth="1"/>
    <col min="13321" max="13321" width="12.7109375" style="277" customWidth="1"/>
    <col min="13322" max="13322" width="12.28515625" style="277" customWidth="1"/>
    <col min="13323" max="13323" width="13.42578125" style="277" customWidth="1"/>
    <col min="13324" max="13324" width="11.28515625" style="277" customWidth="1"/>
    <col min="13325" max="13325" width="12.42578125" style="277" customWidth="1"/>
    <col min="13326" max="13326" width="14.42578125" style="277" customWidth="1"/>
    <col min="13327" max="13327" width="15.140625" style="277" customWidth="1"/>
    <col min="13328" max="13328" width="11.28515625" style="277" customWidth="1"/>
    <col min="13329" max="13329" width="13.140625" style="277" customWidth="1"/>
    <col min="13330" max="13330" width="13" style="277" customWidth="1"/>
    <col min="13331" max="13331" width="14.140625" style="277" customWidth="1"/>
    <col min="13332" max="13332" width="26.5703125" style="277" customWidth="1"/>
    <col min="13333" max="13568" width="9.140625" style="277"/>
    <col min="13569" max="13569" width="6.140625" style="277" customWidth="1"/>
    <col min="13570" max="13570" width="81.28515625" style="277" customWidth="1"/>
    <col min="13571" max="13574" width="20.7109375" style="277" customWidth="1"/>
    <col min="13575" max="13575" width="21.28515625" style="277" customWidth="1"/>
    <col min="13576" max="13576" width="11.5703125" style="277" customWidth="1"/>
    <col min="13577" max="13577" width="12.7109375" style="277" customWidth="1"/>
    <col min="13578" max="13578" width="12.28515625" style="277" customWidth="1"/>
    <col min="13579" max="13579" width="13.42578125" style="277" customWidth="1"/>
    <col min="13580" max="13580" width="11.28515625" style="277" customWidth="1"/>
    <col min="13581" max="13581" width="12.42578125" style="277" customWidth="1"/>
    <col min="13582" max="13582" width="14.42578125" style="277" customWidth="1"/>
    <col min="13583" max="13583" width="15.140625" style="277" customWidth="1"/>
    <col min="13584" max="13584" width="11.28515625" style="277" customWidth="1"/>
    <col min="13585" max="13585" width="13.140625" style="277" customWidth="1"/>
    <col min="13586" max="13586" width="13" style="277" customWidth="1"/>
    <col min="13587" max="13587" width="14.140625" style="277" customWidth="1"/>
    <col min="13588" max="13588" width="26.5703125" style="277" customWidth="1"/>
    <col min="13589" max="13824" width="9.140625" style="277"/>
    <col min="13825" max="13825" width="6.140625" style="277" customWidth="1"/>
    <col min="13826" max="13826" width="81.28515625" style="277" customWidth="1"/>
    <col min="13827" max="13830" width="20.7109375" style="277" customWidth="1"/>
    <col min="13831" max="13831" width="21.28515625" style="277" customWidth="1"/>
    <col min="13832" max="13832" width="11.5703125" style="277" customWidth="1"/>
    <col min="13833" max="13833" width="12.7109375" style="277" customWidth="1"/>
    <col min="13834" max="13834" width="12.28515625" style="277" customWidth="1"/>
    <col min="13835" max="13835" width="13.42578125" style="277" customWidth="1"/>
    <col min="13836" max="13836" width="11.28515625" style="277" customWidth="1"/>
    <col min="13837" max="13837" width="12.42578125" style="277" customWidth="1"/>
    <col min="13838" max="13838" width="14.42578125" style="277" customWidth="1"/>
    <col min="13839" max="13839" width="15.140625" style="277" customWidth="1"/>
    <col min="13840" max="13840" width="11.28515625" style="277" customWidth="1"/>
    <col min="13841" max="13841" width="13.140625" style="277" customWidth="1"/>
    <col min="13842" max="13842" width="13" style="277" customWidth="1"/>
    <col min="13843" max="13843" width="14.140625" style="277" customWidth="1"/>
    <col min="13844" max="13844" width="26.5703125" style="277" customWidth="1"/>
    <col min="13845" max="14080" width="9.140625" style="277"/>
    <col min="14081" max="14081" width="6.140625" style="277" customWidth="1"/>
    <col min="14082" max="14082" width="81.28515625" style="277" customWidth="1"/>
    <col min="14083" max="14086" width="20.7109375" style="277" customWidth="1"/>
    <col min="14087" max="14087" width="21.28515625" style="277" customWidth="1"/>
    <col min="14088" max="14088" width="11.5703125" style="277" customWidth="1"/>
    <col min="14089" max="14089" width="12.7109375" style="277" customWidth="1"/>
    <col min="14090" max="14090" width="12.28515625" style="277" customWidth="1"/>
    <col min="14091" max="14091" width="13.42578125" style="277" customWidth="1"/>
    <col min="14092" max="14092" width="11.28515625" style="277" customWidth="1"/>
    <col min="14093" max="14093" width="12.42578125" style="277" customWidth="1"/>
    <col min="14094" max="14094" width="14.42578125" style="277" customWidth="1"/>
    <col min="14095" max="14095" width="15.140625" style="277" customWidth="1"/>
    <col min="14096" max="14096" width="11.28515625" style="277" customWidth="1"/>
    <col min="14097" max="14097" width="13.140625" style="277" customWidth="1"/>
    <col min="14098" max="14098" width="13" style="277" customWidth="1"/>
    <col min="14099" max="14099" width="14.140625" style="277" customWidth="1"/>
    <col min="14100" max="14100" width="26.5703125" style="277" customWidth="1"/>
    <col min="14101" max="14336" width="9.140625" style="277"/>
    <col min="14337" max="14337" width="6.140625" style="277" customWidth="1"/>
    <col min="14338" max="14338" width="81.28515625" style="277" customWidth="1"/>
    <col min="14339" max="14342" width="20.7109375" style="277" customWidth="1"/>
    <col min="14343" max="14343" width="21.28515625" style="277" customWidth="1"/>
    <col min="14344" max="14344" width="11.5703125" style="277" customWidth="1"/>
    <col min="14345" max="14345" width="12.7109375" style="277" customWidth="1"/>
    <col min="14346" max="14346" width="12.28515625" style="277" customWidth="1"/>
    <col min="14347" max="14347" width="13.42578125" style="277" customWidth="1"/>
    <col min="14348" max="14348" width="11.28515625" style="277" customWidth="1"/>
    <col min="14349" max="14349" width="12.42578125" style="277" customWidth="1"/>
    <col min="14350" max="14350" width="14.42578125" style="277" customWidth="1"/>
    <col min="14351" max="14351" width="15.140625" style="277" customWidth="1"/>
    <col min="14352" max="14352" width="11.28515625" style="277" customWidth="1"/>
    <col min="14353" max="14353" width="13.140625" style="277" customWidth="1"/>
    <col min="14354" max="14354" width="13" style="277" customWidth="1"/>
    <col min="14355" max="14355" width="14.140625" style="277" customWidth="1"/>
    <col min="14356" max="14356" width="26.5703125" style="277" customWidth="1"/>
    <col min="14357" max="14592" width="9.140625" style="277"/>
    <col min="14593" max="14593" width="6.140625" style="277" customWidth="1"/>
    <col min="14594" max="14594" width="81.28515625" style="277" customWidth="1"/>
    <col min="14595" max="14598" width="20.7109375" style="277" customWidth="1"/>
    <col min="14599" max="14599" width="21.28515625" style="277" customWidth="1"/>
    <col min="14600" max="14600" width="11.5703125" style="277" customWidth="1"/>
    <col min="14601" max="14601" width="12.7109375" style="277" customWidth="1"/>
    <col min="14602" max="14602" width="12.28515625" style="277" customWidth="1"/>
    <col min="14603" max="14603" width="13.42578125" style="277" customWidth="1"/>
    <col min="14604" max="14604" width="11.28515625" style="277" customWidth="1"/>
    <col min="14605" max="14605" width="12.42578125" style="277" customWidth="1"/>
    <col min="14606" max="14606" width="14.42578125" style="277" customWidth="1"/>
    <col min="14607" max="14607" width="15.140625" style="277" customWidth="1"/>
    <col min="14608" max="14608" width="11.28515625" style="277" customWidth="1"/>
    <col min="14609" max="14609" width="13.140625" style="277" customWidth="1"/>
    <col min="14610" max="14610" width="13" style="277" customWidth="1"/>
    <col min="14611" max="14611" width="14.140625" style="277" customWidth="1"/>
    <col min="14612" max="14612" width="26.5703125" style="277" customWidth="1"/>
    <col min="14613" max="14848" width="9.140625" style="277"/>
    <col min="14849" max="14849" width="6.140625" style="277" customWidth="1"/>
    <col min="14850" max="14850" width="81.28515625" style="277" customWidth="1"/>
    <col min="14851" max="14854" width="20.7109375" style="277" customWidth="1"/>
    <col min="14855" max="14855" width="21.28515625" style="277" customWidth="1"/>
    <col min="14856" max="14856" width="11.5703125" style="277" customWidth="1"/>
    <col min="14857" max="14857" width="12.7109375" style="277" customWidth="1"/>
    <col min="14858" max="14858" width="12.28515625" style="277" customWidth="1"/>
    <col min="14859" max="14859" width="13.42578125" style="277" customWidth="1"/>
    <col min="14860" max="14860" width="11.28515625" style="277" customWidth="1"/>
    <col min="14861" max="14861" width="12.42578125" style="277" customWidth="1"/>
    <col min="14862" max="14862" width="14.42578125" style="277" customWidth="1"/>
    <col min="14863" max="14863" width="15.140625" style="277" customWidth="1"/>
    <col min="14864" max="14864" width="11.28515625" style="277" customWidth="1"/>
    <col min="14865" max="14865" width="13.140625" style="277" customWidth="1"/>
    <col min="14866" max="14866" width="13" style="277" customWidth="1"/>
    <col min="14867" max="14867" width="14.140625" style="277" customWidth="1"/>
    <col min="14868" max="14868" width="26.5703125" style="277" customWidth="1"/>
    <col min="14869" max="15104" width="9.140625" style="277"/>
    <col min="15105" max="15105" width="6.140625" style="277" customWidth="1"/>
    <col min="15106" max="15106" width="81.28515625" style="277" customWidth="1"/>
    <col min="15107" max="15110" width="20.7109375" style="277" customWidth="1"/>
    <col min="15111" max="15111" width="21.28515625" style="277" customWidth="1"/>
    <col min="15112" max="15112" width="11.5703125" style="277" customWidth="1"/>
    <col min="15113" max="15113" width="12.7109375" style="277" customWidth="1"/>
    <col min="15114" max="15114" width="12.28515625" style="277" customWidth="1"/>
    <col min="15115" max="15115" width="13.42578125" style="277" customWidth="1"/>
    <col min="15116" max="15116" width="11.28515625" style="277" customWidth="1"/>
    <col min="15117" max="15117" width="12.42578125" style="277" customWidth="1"/>
    <col min="15118" max="15118" width="14.42578125" style="277" customWidth="1"/>
    <col min="15119" max="15119" width="15.140625" style="277" customWidth="1"/>
    <col min="15120" max="15120" width="11.28515625" style="277" customWidth="1"/>
    <col min="15121" max="15121" width="13.140625" style="277" customWidth="1"/>
    <col min="15122" max="15122" width="13" style="277" customWidth="1"/>
    <col min="15123" max="15123" width="14.140625" style="277" customWidth="1"/>
    <col min="15124" max="15124" width="26.5703125" style="277" customWidth="1"/>
    <col min="15125" max="15360" width="9.140625" style="277"/>
    <col min="15361" max="15361" width="6.140625" style="277" customWidth="1"/>
    <col min="15362" max="15362" width="81.28515625" style="277" customWidth="1"/>
    <col min="15363" max="15366" width="20.7109375" style="277" customWidth="1"/>
    <col min="15367" max="15367" width="21.28515625" style="277" customWidth="1"/>
    <col min="15368" max="15368" width="11.5703125" style="277" customWidth="1"/>
    <col min="15369" max="15369" width="12.7109375" style="277" customWidth="1"/>
    <col min="15370" max="15370" width="12.28515625" style="277" customWidth="1"/>
    <col min="15371" max="15371" width="13.42578125" style="277" customWidth="1"/>
    <col min="15372" max="15372" width="11.28515625" style="277" customWidth="1"/>
    <col min="15373" max="15373" width="12.42578125" style="277" customWidth="1"/>
    <col min="15374" max="15374" width="14.42578125" style="277" customWidth="1"/>
    <col min="15375" max="15375" width="15.140625" style="277" customWidth="1"/>
    <col min="15376" max="15376" width="11.28515625" style="277" customWidth="1"/>
    <col min="15377" max="15377" width="13.140625" style="277" customWidth="1"/>
    <col min="15378" max="15378" width="13" style="277" customWidth="1"/>
    <col min="15379" max="15379" width="14.140625" style="277" customWidth="1"/>
    <col min="15380" max="15380" width="26.5703125" style="277" customWidth="1"/>
    <col min="15381" max="15616" width="9.140625" style="277"/>
    <col min="15617" max="15617" width="6.140625" style="277" customWidth="1"/>
    <col min="15618" max="15618" width="81.28515625" style="277" customWidth="1"/>
    <col min="15619" max="15622" width="20.7109375" style="277" customWidth="1"/>
    <col min="15623" max="15623" width="21.28515625" style="277" customWidth="1"/>
    <col min="15624" max="15624" width="11.5703125" style="277" customWidth="1"/>
    <col min="15625" max="15625" width="12.7109375" style="277" customWidth="1"/>
    <col min="15626" max="15626" width="12.28515625" style="277" customWidth="1"/>
    <col min="15627" max="15627" width="13.42578125" style="277" customWidth="1"/>
    <col min="15628" max="15628" width="11.28515625" style="277" customWidth="1"/>
    <col min="15629" max="15629" width="12.42578125" style="277" customWidth="1"/>
    <col min="15630" max="15630" width="14.42578125" style="277" customWidth="1"/>
    <col min="15631" max="15631" width="15.140625" style="277" customWidth="1"/>
    <col min="15632" max="15632" width="11.28515625" style="277" customWidth="1"/>
    <col min="15633" max="15633" width="13.140625" style="277" customWidth="1"/>
    <col min="15634" max="15634" width="13" style="277" customWidth="1"/>
    <col min="15635" max="15635" width="14.140625" style="277" customWidth="1"/>
    <col min="15636" max="15636" width="26.5703125" style="277" customWidth="1"/>
    <col min="15637" max="15872" width="9.140625" style="277"/>
    <col min="15873" max="15873" width="6.140625" style="277" customWidth="1"/>
    <col min="15874" max="15874" width="81.28515625" style="277" customWidth="1"/>
    <col min="15875" max="15878" width="20.7109375" style="277" customWidth="1"/>
    <col min="15879" max="15879" width="21.28515625" style="277" customWidth="1"/>
    <col min="15880" max="15880" width="11.5703125" style="277" customWidth="1"/>
    <col min="15881" max="15881" width="12.7109375" style="277" customWidth="1"/>
    <col min="15882" max="15882" width="12.28515625" style="277" customWidth="1"/>
    <col min="15883" max="15883" width="13.42578125" style="277" customWidth="1"/>
    <col min="15884" max="15884" width="11.28515625" style="277" customWidth="1"/>
    <col min="15885" max="15885" width="12.42578125" style="277" customWidth="1"/>
    <col min="15886" max="15886" width="14.42578125" style="277" customWidth="1"/>
    <col min="15887" max="15887" width="15.140625" style="277" customWidth="1"/>
    <col min="15888" max="15888" width="11.28515625" style="277" customWidth="1"/>
    <col min="15889" max="15889" width="13.140625" style="277" customWidth="1"/>
    <col min="15890" max="15890" width="13" style="277" customWidth="1"/>
    <col min="15891" max="15891" width="14.140625" style="277" customWidth="1"/>
    <col min="15892" max="15892" width="26.5703125" style="277" customWidth="1"/>
    <col min="15893" max="16128" width="9.140625" style="277"/>
    <col min="16129" max="16129" width="6.140625" style="277" customWidth="1"/>
    <col min="16130" max="16130" width="81.28515625" style="277" customWidth="1"/>
    <col min="16131" max="16134" width="20.7109375" style="277" customWidth="1"/>
    <col min="16135" max="16135" width="21.28515625" style="277" customWidth="1"/>
    <col min="16136" max="16136" width="11.5703125" style="277" customWidth="1"/>
    <col min="16137" max="16137" width="12.7109375" style="277" customWidth="1"/>
    <col min="16138" max="16138" width="12.28515625" style="277" customWidth="1"/>
    <col min="16139" max="16139" width="13.42578125" style="277" customWidth="1"/>
    <col min="16140" max="16140" width="11.28515625" style="277" customWidth="1"/>
    <col min="16141" max="16141" width="12.42578125" style="277" customWidth="1"/>
    <col min="16142" max="16142" width="14.42578125" style="277" customWidth="1"/>
    <col min="16143" max="16143" width="15.140625" style="277" customWidth="1"/>
    <col min="16144" max="16144" width="11.28515625" style="277" customWidth="1"/>
    <col min="16145" max="16145" width="13.140625" style="277" customWidth="1"/>
    <col min="16146" max="16146" width="13" style="277" customWidth="1"/>
    <col min="16147" max="16147" width="14.140625" style="277" customWidth="1"/>
    <col min="16148" max="16148" width="26.5703125" style="277" customWidth="1"/>
    <col min="16149" max="16384" width="9.140625" style="277"/>
  </cols>
  <sheetData>
    <row r="1" spans="1:23">
      <c r="G1" s="272" t="s">
        <v>17</v>
      </c>
    </row>
    <row r="2" spans="1:23" s="269" customFormat="1">
      <c r="A2" s="273" t="s">
        <v>501</v>
      </c>
      <c r="B2" s="277"/>
      <c r="C2" s="312"/>
    </row>
    <row r="3" spans="1:23" s="269" customFormat="1">
      <c r="A3" s="273" t="s">
        <v>502</v>
      </c>
      <c r="B3" s="277"/>
      <c r="C3" s="312"/>
    </row>
    <row r="5" spans="1:23" ht="18.75">
      <c r="A5" s="475" t="s">
        <v>70</v>
      </c>
      <c r="B5" s="475"/>
      <c r="C5" s="475"/>
      <c r="D5" s="475"/>
      <c r="E5" s="475"/>
      <c r="F5" s="475"/>
      <c r="G5" s="475"/>
      <c r="H5" s="273"/>
    </row>
    <row r="6" spans="1:23">
      <c r="B6" s="273"/>
      <c r="C6" s="313"/>
      <c r="D6" s="273"/>
      <c r="E6" s="273"/>
      <c r="F6" s="273"/>
      <c r="G6" s="300" t="s">
        <v>7</v>
      </c>
      <c r="H6" s="273"/>
    </row>
    <row r="7" spans="1:23" ht="25.5" customHeight="1">
      <c r="A7" s="476" t="s">
        <v>14</v>
      </c>
      <c r="B7" s="476" t="s">
        <v>38</v>
      </c>
      <c r="C7" s="477" t="s">
        <v>498</v>
      </c>
      <c r="D7" s="477" t="s">
        <v>499</v>
      </c>
      <c r="E7" s="479" t="s">
        <v>615</v>
      </c>
      <c r="F7" s="480"/>
      <c r="G7" s="481" t="s">
        <v>611</v>
      </c>
      <c r="H7" s="484"/>
      <c r="I7" s="483"/>
      <c r="J7" s="484"/>
      <c r="K7" s="483"/>
      <c r="L7" s="484"/>
      <c r="M7" s="483"/>
      <c r="N7" s="484"/>
      <c r="O7" s="483"/>
      <c r="P7" s="484"/>
      <c r="Q7" s="483"/>
      <c r="R7" s="483"/>
      <c r="S7" s="483"/>
      <c r="T7" s="297"/>
      <c r="U7" s="297"/>
      <c r="V7" s="297"/>
      <c r="W7" s="297"/>
    </row>
    <row r="8" spans="1:23" ht="36.75" customHeight="1">
      <c r="A8" s="476"/>
      <c r="B8" s="476"/>
      <c r="C8" s="478"/>
      <c r="D8" s="478"/>
      <c r="E8" s="314" t="s">
        <v>4</v>
      </c>
      <c r="F8" s="314" t="s">
        <v>81</v>
      </c>
      <c r="G8" s="482"/>
      <c r="H8" s="484"/>
      <c r="I8" s="484"/>
      <c r="J8" s="484"/>
      <c r="K8" s="484"/>
      <c r="L8" s="484"/>
      <c r="M8" s="484"/>
      <c r="N8" s="484"/>
      <c r="O8" s="483"/>
      <c r="P8" s="484"/>
      <c r="Q8" s="483"/>
      <c r="R8" s="483"/>
      <c r="S8" s="483"/>
      <c r="T8" s="297"/>
      <c r="U8" s="297"/>
      <c r="V8" s="297"/>
      <c r="W8" s="297"/>
    </row>
    <row r="9" spans="1:23" s="318" customFormat="1" ht="37.5">
      <c r="A9" s="199" t="s">
        <v>94</v>
      </c>
      <c r="B9" s="203" t="s">
        <v>254</v>
      </c>
      <c r="C9" s="315">
        <v>92930509</v>
      </c>
      <c r="D9" s="315">
        <v>99465106</v>
      </c>
      <c r="E9" s="315">
        <v>24835078</v>
      </c>
      <c r="F9" s="315">
        <f>8159045.61+8062772.68+8064920</f>
        <v>24286738.289999999</v>
      </c>
      <c r="G9" s="333">
        <f>IF(E9=0,"0",F9/E9)</f>
        <v>0.97792075748664853</v>
      </c>
      <c r="H9" s="316"/>
      <c r="I9" s="317"/>
      <c r="J9" s="316"/>
      <c r="K9" s="316"/>
      <c r="L9" s="316"/>
      <c r="M9" s="316"/>
      <c r="N9" s="316"/>
      <c r="O9" s="316"/>
      <c r="P9" s="316"/>
      <c r="Q9" s="316"/>
      <c r="R9" s="316"/>
      <c r="S9" s="316"/>
      <c r="T9" s="316"/>
      <c r="U9" s="316"/>
      <c r="V9" s="316"/>
      <c r="W9" s="316"/>
    </row>
    <row r="10" spans="1:23" s="318" customFormat="1" ht="37.5">
      <c r="A10" s="199" t="s">
        <v>95</v>
      </c>
      <c r="B10" s="203" t="s">
        <v>474</v>
      </c>
      <c r="C10" s="315">
        <v>130964065</v>
      </c>
      <c r="D10" s="315">
        <v>139228101</v>
      </c>
      <c r="E10" s="315">
        <v>34763355</v>
      </c>
      <c r="F10" s="315">
        <f>3259393.7+3219654.94+3224288.69+24286738+214.65</f>
        <v>33990289.979999997</v>
      </c>
      <c r="G10" s="333">
        <f t="shared" ref="G10:G39" si="0">IF(E10=0,"0",F10/E10)</f>
        <v>0.97776207100839363</v>
      </c>
      <c r="H10" s="316"/>
      <c r="I10" s="435"/>
      <c r="J10" s="316"/>
      <c r="K10" s="316"/>
      <c r="L10" s="316"/>
      <c r="M10" s="316"/>
      <c r="N10" s="316"/>
      <c r="O10" s="316"/>
      <c r="P10" s="316"/>
      <c r="Q10" s="316"/>
      <c r="R10" s="316"/>
      <c r="S10" s="316"/>
      <c r="T10" s="316"/>
      <c r="U10" s="316"/>
      <c r="V10" s="316"/>
      <c r="W10" s="316"/>
    </row>
    <row r="11" spans="1:23" s="318" customFormat="1" ht="37.5">
      <c r="A11" s="199" t="s">
        <v>96</v>
      </c>
      <c r="B11" s="203" t="s">
        <v>475</v>
      </c>
      <c r="C11" s="315">
        <f>23449191+C10</f>
        <v>154413256</v>
      </c>
      <c r="D11" s="315">
        <f>24921570+D10</f>
        <v>164149671</v>
      </c>
      <c r="E11" s="315">
        <f>6222576+E10</f>
        <v>40985931</v>
      </c>
      <c r="F11" s="315">
        <f>6084223.43+F10</f>
        <v>40074513.409999996</v>
      </c>
      <c r="G11" s="333">
        <f t="shared" si="0"/>
        <v>0.9777626720251883</v>
      </c>
      <c r="H11" s="316"/>
      <c r="I11" s="435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316"/>
      <c r="U11" s="316"/>
      <c r="V11" s="316"/>
      <c r="W11" s="316"/>
    </row>
    <row r="12" spans="1:23" s="318" customFormat="1" ht="36" customHeight="1">
      <c r="A12" s="117" t="s">
        <v>97</v>
      </c>
      <c r="B12" s="118" t="s">
        <v>481</v>
      </c>
      <c r="C12" s="319">
        <v>146</v>
      </c>
      <c r="D12" s="319">
        <v>141</v>
      </c>
      <c r="E12" s="319">
        <v>141</v>
      </c>
      <c r="F12" s="319">
        <v>138</v>
      </c>
      <c r="G12" s="334">
        <f t="shared" si="0"/>
        <v>0.97872340425531912</v>
      </c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316"/>
      <c r="U12" s="316"/>
      <c r="V12" s="316"/>
      <c r="W12" s="316"/>
    </row>
    <row r="13" spans="1:23" s="318" customFormat="1" ht="36" customHeight="1">
      <c r="A13" s="117" t="s">
        <v>479</v>
      </c>
      <c r="B13" s="120" t="s">
        <v>476</v>
      </c>
      <c r="C13" s="319">
        <v>146</v>
      </c>
      <c r="D13" s="319">
        <v>141</v>
      </c>
      <c r="E13" s="319">
        <v>141</v>
      </c>
      <c r="F13" s="319">
        <v>138</v>
      </c>
      <c r="G13" s="334">
        <f t="shared" si="0"/>
        <v>0.97872340425531912</v>
      </c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316"/>
      <c r="U13" s="316"/>
      <c r="V13" s="316"/>
      <c r="W13" s="316"/>
    </row>
    <row r="14" spans="1:23" s="318" customFormat="1" ht="36" customHeight="1">
      <c r="A14" s="117" t="s">
        <v>478</v>
      </c>
      <c r="B14" s="120" t="s">
        <v>477</v>
      </c>
      <c r="C14" s="319">
        <v>0</v>
      </c>
      <c r="D14" s="319">
        <v>0</v>
      </c>
      <c r="E14" s="319">
        <v>0</v>
      </c>
      <c r="F14" s="319">
        <v>0</v>
      </c>
      <c r="G14" s="334" t="str">
        <f t="shared" si="0"/>
        <v>0</v>
      </c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</row>
    <row r="15" spans="1:23" s="318" customFormat="1" ht="30" customHeight="1">
      <c r="A15" s="199" t="s">
        <v>419</v>
      </c>
      <c r="B15" s="200" t="s">
        <v>39</v>
      </c>
      <c r="C15" s="315">
        <v>0</v>
      </c>
      <c r="D15" s="315">
        <v>700000</v>
      </c>
      <c r="E15" s="315">
        <v>200000</v>
      </c>
      <c r="F15" s="315">
        <v>138889</v>
      </c>
      <c r="G15" s="333">
        <f t="shared" si="0"/>
        <v>0.69444499999999998</v>
      </c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</row>
    <row r="16" spans="1:23" s="318" customFormat="1" ht="30" customHeight="1">
      <c r="A16" s="117" t="s">
        <v>420</v>
      </c>
      <c r="B16" s="121" t="s">
        <v>211</v>
      </c>
      <c r="C16" s="320">
        <v>0</v>
      </c>
      <c r="D16" s="320">
        <v>7</v>
      </c>
      <c r="E16" s="319">
        <v>2</v>
      </c>
      <c r="F16" s="322">
        <v>1</v>
      </c>
      <c r="G16" s="334">
        <f t="shared" si="0"/>
        <v>0.5</v>
      </c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316"/>
      <c r="U16" s="316"/>
      <c r="V16" s="316"/>
      <c r="W16" s="316"/>
    </row>
    <row r="17" spans="1:23" s="318" customFormat="1" ht="30" customHeight="1">
      <c r="A17" s="199" t="s">
        <v>421</v>
      </c>
      <c r="B17" s="200" t="s">
        <v>40</v>
      </c>
      <c r="C17" s="321">
        <v>0</v>
      </c>
      <c r="D17" s="321">
        <v>0</v>
      </c>
      <c r="E17" s="315">
        <v>0</v>
      </c>
      <c r="F17" s="315">
        <v>0</v>
      </c>
      <c r="G17" s="333" t="str">
        <f t="shared" si="0"/>
        <v>0</v>
      </c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</row>
    <row r="18" spans="1:23" s="318" customFormat="1" ht="30" customHeight="1">
      <c r="A18" s="117" t="s">
        <v>422</v>
      </c>
      <c r="B18" s="121" t="s">
        <v>212</v>
      </c>
      <c r="C18" s="320">
        <v>0</v>
      </c>
      <c r="D18" s="320">
        <v>0</v>
      </c>
      <c r="E18" s="319">
        <v>0</v>
      </c>
      <c r="F18" s="319">
        <v>0</v>
      </c>
      <c r="G18" s="334" t="str">
        <f t="shared" si="0"/>
        <v>0</v>
      </c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6"/>
      <c r="U18" s="316"/>
      <c r="V18" s="316"/>
      <c r="W18" s="316"/>
    </row>
    <row r="19" spans="1:23" s="318" customFormat="1" ht="30" customHeight="1">
      <c r="A19" s="199" t="s">
        <v>423</v>
      </c>
      <c r="B19" s="202" t="s">
        <v>41</v>
      </c>
      <c r="C19" s="321">
        <v>1885775</v>
      </c>
      <c r="D19" s="321">
        <v>1800000</v>
      </c>
      <c r="E19" s="315">
        <v>250000</v>
      </c>
      <c r="F19" s="315">
        <f>762698+81609.72</f>
        <v>844307.72</v>
      </c>
      <c r="G19" s="333">
        <f t="shared" si="0"/>
        <v>3.3772308799999999</v>
      </c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  <c r="U19" s="316"/>
      <c r="V19" s="316"/>
      <c r="W19" s="316"/>
    </row>
    <row r="20" spans="1:23" s="318" customFormat="1" ht="37.5">
      <c r="A20" s="117" t="s">
        <v>424</v>
      </c>
      <c r="B20" s="125" t="s">
        <v>213</v>
      </c>
      <c r="C20" s="322">
        <v>3</v>
      </c>
      <c r="D20" s="322">
        <v>36</v>
      </c>
      <c r="E20" s="319">
        <v>5</v>
      </c>
      <c r="F20" s="322">
        <v>5</v>
      </c>
      <c r="G20" s="334">
        <f t="shared" si="0"/>
        <v>1</v>
      </c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316"/>
      <c r="U20" s="316"/>
      <c r="V20" s="316"/>
      <c r="W20" s="316"/>
    </row>
    <row r="21" spans="1:23" s="318" customFormat="1" ht="30" customHeight="1">
      <c r="A21" s="199" t="s">
        <v>425</v>
      </c>
      <c r="B21" s="202" t="s">
        <v>42</v>
      </c>
      <c r="C21" s="315">
        <v>0</v>
      </c>
      <c r="D21" s="315">
        <v>0</v>
      </c>
      <c r="E21" s="315">
        <v>0</v>
      </c>
      <c r="F21" s="315">
        <v>0</v>
      </c>
      <c r="G21" s="333" t="str">
        <f t="shared" si="0"/>
        <v>0</v>
      </c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316"/>
      <c r="U21" s="316"/>
      <c r="V21" s="316"/>
      <c r="W21" s="316"/>
    </row>
    <row r="22" spans="1:23" s="318" customFormat="1" ht="30" customHeight="1">
      <c r="A22" s="117" t="s">
        <v>426</v>
      </c>
      <c r="B22" s="121" t="s">
        <v>214</v>
      </c>
      <c r="C22" s="322">
        <v>0</v>
      </c>
      <c r="D22" s="322">
        <v>0</v>
      </c>
      <c r="E22" s="319">
        <v>0</v>
      </c>
      <c r="F22" s="322">
        <v>0</v>
      </c>
      <c r="G22" s="334" t="str">
        <f t="shared" si="0"/>
        <v>0</v>
      </c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  <c r="U22" s="316"/>
      <c r="V22" s="316"/>
      <c r="W22" s="316"/>
    </row>
    <row r="23" spans="1:23" s="318" customFormat="1" ht="30" customHeight="1">
      <c r="A23" s="199" t="s">
        <v>427</v>
      </c>
      <c r="B23" s="202" t="s">
        <v>256</v>
      </c>
      <c r="C23" s="315">
        <v>0</v>
      </c>
      <c r="D23" s="315">
        <v>0</v>
      </c>
      <c r="E23" s="315">
        <v>0</v>
      </c>
      <c r="F23" s="315">
        <v>0</v>
      </c>
      <c r="G23" s="333" t="str">
        <f t="shared" si="0"/>
        <v>0</v>
      </c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</row>
    <row r="24" spans="1:23" s="318" customFormat="1" ht="30" customHeight="1">
      <c r="A24" s="117" t="s">
        <v>126</v>
      </c>
      <c r="B24" s="122" t="s">
        <v>255</v>
      </c>
      <c r="C24" s="322">
        <v>0</v>
      </c>
      <c r="D24" s="322">
        <v>0</v>
      </c>
      <c r="E24" s="319">
        <v>0</v>
      </c>
      <c r="F24" s="319">
        <v>0</v>
      </c>
      <c r="G24" s="334" t="str">
        <f t="shared" si="0"/>
        <v>0</v>
      </c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316"/>
      <c r="U24" s="316"/>
      <c r="V24" s="316"/>
      <c r="W24" s="316"/>
    </row>
    <row r="25" spans="1:23" s="318" customFormat="1" ht="30" customHeight="1">
      <c r="A25" s="199" t="s">
        <v>428</v>
      </c>
      <c r="B25" s="202" t="s">
        <v>215</v>
      </c>
      <c r="C25" s="315">
        <v>0</v>
      </c>
      <c r="D25" s="315">
        <v>0</v>
      </c>
      <c r="E25" s="315">
        <v>0</v>
      </c>
      <c r="F25" s="315">
        <v>0</v>
      </c>
      <c r="G25" s="333" t="str">
        <f t="shared" si="0"/>
        <v>0</v>
      </c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316"/>
      <c r="U25" s="316"/>
      <c r="V25" s="316"/>
      <c r="W25" s="316"/>
    </row>
    <row r="26" spans="1:23" s="318" customFormat="1" ht="30" customHeight="1">
      <c r="A26" s="117" t="s">
        <v>429</v>
      </c>
      <c r="B26" s="122" t="s">
        <v>216</v>
      </c>
      <c r="C26" s="322">
        <v>0</v>
      </c>
      <c r="D26" s="322">
        <v>0</v>
      </c>
      <c r="E26" s="319">
        <v>0</v>
      </c>
      <c r="F26" s="319">
        <v>0</v>
      </c>
      <c r="G26" s="334" t="str">
        <f t="shared" si="0"/>
        <v>0</v>
      </c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</row>
    <row r="27" spans="1:23" s="318" customFormat="1" ht="30" customHeight="1">
      <c r="A27" s="199" t="s">
        <v>430</v>
      </c>
      <c r="B27" s="202" t="s">
        <v>602</v>
      </c>
      <c r="C27" s="315">
        <v>5149467</v>
      </c>
      <c r="D27" s="315">
        <v>4442273</v>
      </c>
      <c r="E27" s="315">
        <v>1110568</v>
      </c>
      <c r="F27" s="315">
        <v>1138680</v>
      </c>
      <c r="G27" s="333">
        <f t="shared" si="0"/>
        <v>1.0253131730790011</v>
      </c>
      <c r="H27" s="316"/>
      <c r="I27" s="316"/>
      <c r="J27" s="316"/>
      <c r="K27" s="316"/>
      <c r="L27" s="316"/>
      <c r="M27" s="316"/>
      <c r="N27" s="316"/>
      <c r="O27" s="316"/>
      <c r="P27" s="316"/>
      <c r="Q27" s="316"/>
      <c r="R27" s="316"/>
      <c r="S27" s="316"/>
      <c r="T27" s="316"/>
      <c r="U27" s="316"/>
      <c r="V27" s="316"/>
      <c r="W27" s="316"/>
    </row>
    <row r="28" spans="1:23" s="318" customFormat="1" ht="30" customHeight="1">
      <c r="A28" s="117" t="s">
        <v>431</v>
      </c>
      <c r="B28" s="122" t="s">
        <v>217</v>
      </c>
      <c r="C28" s="322">
        <v>6</v>
      </c>
      <c r="D28" s="322">
        <v>6</v>
      </c>
      <c r="E28" s="319">
        <v>5</v>
      </c>
      <c r="F28" s="322">
        <v>5</v>
      </c>
      <c r="G28" s="334">
        <f t="shared" si="0"/>
        <v>1</v>
      </c>
      <c r="H28" s="316"/>
      <c r="I28" s="316"/>
      <c r="J28" s="316"/>
      <c r="K28" s="316"/>
      <c r="L28" s="316"/>
      <c r="M28" s="316"/>
      <c r="N28" s="316"/>
      <c r="O28" s="316"/>
      <c r="P28" s="316"/>
      <c r="Q28" s="316"/>
      <c r="R28" s="316"/>
      <c r="S28" s="316"/>
      <c r="T28" s="316"/>
      <c r="U28" s="316"/>
      <c r="V28" s="316"/>
      <c r="W28" s="316"/>
    </row>
    <row r="29" spans="1:23" s="318" customFormat="1" ht="30" customHeight="1">
      <c r="A29" s="117" t="s">
        <v>432</v>
      </c>
      <c r="B29" s="122" t="s">
        <v>43</v>
      </c>
      <c r="C29" s="322">
        <v>5578992</v>
      </c>
      <c r="D29" s="322">
        <v>6300000</v>
      </c>
      <c r="E29" s="319">
        <v>1575000</v>
      </c>
      <c r="F29" s="319">
        <v>1360288</v>
      </c>
      <c r="G29" s="334">
        <f t="shared" si="0"/>
        <v>0.86367492063492068</v>
      </c>
      <c r="H29" s="316"/>
      <c r="I29" s="317"/>
      <c r="J29" s="316"/>
      <c r="K29" s="316"/>
      <c r="L29" s="316"/>
      <c r="M29" s="316"/>
      <c r="N29" s="316"/>
      <c r="O29" s="316"/>
      <c r="P29" s="316"/>
      <c r="Q29" s="316"/>
      <c r="R29" s="316"/>
      <c r="S29" s="316"/>
      <c r="T29" s="316"/>
      <c r="U29" s="316"/>
      <c r="V29" s="316"/>
      <c r="W29" s="316"/>
    </row>
    <row r="30" spans="1:23" s="318" customFormat="1" ht="30" customHeight="1">
      <c r="A30" s="117" t="s">
        <v>433</v>
      </c>
      <c r="B30" s="122" t="s">
        <v>218</v>
      </c>
      <c r="C30" s="322">
        <v>1829869</v>
      </c>
      <c r="D30" s="322">
        <v>1395000</v>
      </c>
      <c r="E30" s="319">
        <v>386000</v>
      </c>
      <c r="F30" s="319">
        <v>33172</v>
      </c>
      <c r="G30" s="334">
        <f t="shared" si="0"/>
        <v>8.5937823834196889E-2</v>
      </c>
      <c r="H30" s="316"/>
      <c r="I30" s="316"/>
      <c r="J30" s="316"/>
      <c r="K30" s="316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</row>
    <row r="31" spans="1:23" s="324" customFormat="1" ht="30" customHeight="1">
      <c r="A31" s="117" t="s">
        <v>434</v>
      </c>
      <c r="B31" s="124" t="s">
        <v>497</v>
      </c>
      <c r="C31" s="322">
        <v>248084</v>
      </c>
      <c r="D31" s="322">
        <v>0</v>
      </c>
      <c r="E31" s="319">
        <v>0</v>
      </c>
      <c r="F31" s="319">
        <v>0</v>
      </c>
      <c r="G31" s="334" t="str">
        <f t="shared" si="0"/>
        <v>0</v>
      </c>
      <c r="H31" s="323"/>
      <c r="I31" s="335"/>
      <c r="J31" s="323"/>
      <c r="K31" s="323"/>
      <c r="L31" s="323"/>
      <c r="M31" s="323"/>
      <c r="N31" s="323"/>
      <c r="O31" s="323"/>
      <c r="P31" s="323"/>
      <c r="Q31" s="323"/>
      <c r="R31" s="323"/>
      <c r="S31" s="323"/>
      <c r="T31" s="323"/>
      <c r="U31" s="323"/>
      <c r="V31" s="323"/>
      <c r="W31" s="323"/>
    </row>
    <row r="32" spans="1:23" s="318" customFormat="1" ht="30" customHeight="1">
      <c r="A32" s="199" t="s">
        <v>435</v>
      </c>
      <c r="B32" s="202" t="s">
        <v>44</v>
      </c>
      <c r="C32" s="315">
        <v>1910441</v>
      </c>
      <c r="D32" s="315">
        <v>1421340</v>
      </c>
      <c r="E32" s="315">
        <v>0</v>
      </c>
      <c r="F32" s="315">
        <v>222361</v>
      </c>
      <c r="G32" s="333" t="str">
        <f t="shared" si="0"/>
        <v>0</v>
      </c>
      <c r="H32" s="316"/>
      <c r="I32" s="316"/>
      <c r="J32" s="316"/>
      <c r="K32" s="316"/>
      <c r="L32" s="316"/>
      <c r="M32" s="316"/>
      <c r="N32" s="316"/>
      <c r="O32" s="316"/>
      <c r="P32" s="316"/>
      <c r="Q32" s="316"/>
      <c r="R32" s="316"/>
      <c r="S32" s="316"/>
      <c r="T32" s="316"/>
      <c r="U32" s="316"/>
      <c r="V32" s="316"/>
      <c r="W32" s="316"/>
    </row>
    <row r="33" spans="1:23" s="318" customFormat="1" ht="30" customHeight="1">
      <c r="A33" s="117" t="s">
        <v>436</v>
      </c>
      <c r="B33" s="122" t="s">
        <v>82</v>
      </c>
      <c r="C33" s="322">
        <v>7</v>
      </c>
      <c r="D33" s="322">
        <v>5</v>
      </c>
      <c r="E33" s="319">
        <v>0</v>
      </c>
      <c r="F33" s="319">
        <v>1</v>
      </c>
      <c r="G33" s="334" t="str">
        <f t="shared" si="0"/>
        <v>0</v>
      </c>
      <c r="H33" s="316"/>
      <c r="I33" s="316"/>
      <c r="J33" s="316"/>
      <c r="K33" s="316"/>
      <c r="L33" s="316"/>
      <c r="M33" s="316"/>
      <c r="N33" s="316"/>
      <c r="O33" s="316"/>
      <c r="P33" s="316"/>
      <c r="Q33" s="316"/>
      <c r="R33" s="316"/>
      <c r="S33" s="316"/>
      <c r="T33" s="316"/>
      <c r="U33" s="316"/>
      <c r="V33" s="316"/>
      <c r="W33" s="316"/>
    </row>
    <row r="34" spans="1:23" s="318" customFormat="1" ht="30" customHeight="1">
      <c r="A34" s="199" t="s">
        <v>134</v>
      </c>
      <c r="B34" s="202" t="s">
        <v>45</v>
      </c>
      <c r="C34" s="315">
        <v>1283551.3600000001</v>
      </c>
      <c r="D34" s="315">
        <v>154327</v>
      </c>
      <c r="E34" s="315">
        <v>102321</v>
      </c>
      <c r="F34" s="315">
        <v>0</v>
      </c>
      <c r="G34" s="333">
        <f t="shared" si="0"/>
        <v>0</v>
      </c>
      <c r="H34" s="316"/>
      <c r="I34" s="316"/>
      <c r="J34" s="316"/>
      <c r="K34" s="316"/>
      <c r="L34" s="316"/>
      <c r="M34" s="316"/>
      <c r="N34" s="316"/>
      <c r="O34" s="316"/>
      <c r="P34" s="316"/>
      <c r="Q34" s="316"/>
      <c r="R34" s="316"/>
      <c r="S34" s="316"/>
      <c r="T34" s="316"/>
      <c r="U34" s="316"/>
      <c r="V34" s="316"/>
      <c r="W34" s="316"/>
    </row>
    <row r="35" spans="1:23" s="318" customFormat="1" ht="30" customHeight="1">
      <c r="A35" s="117" t="s">
        <v>437</v>
      </c>
      <c r="B35" s="122" t="s">
        <v>82</v>
      </c>
      <c r="C35" s="322">
        <v>12</v>
      </c>
      <c r="D35" s="322">
        <v>2</v>
      </c>
      <c r="E35" s="319">
        <v>1</v>
      </c>
      <c r="F35" s="319">
        <v>0</v>
      </c>
      <c r="G35" s="334">
        <f t="shared" si="0"/>
        <v>0</v>
      </c>
      <c r="H35" s="316"/>
      <c r="I35" s="316"/>
      <c r="J35" s="316"/>
      <c r="K35" s="316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</row>
    <row r="36" spans="1:23" s="318" customFormat="1" ht="30" customHeight="1">
      <c r="A36" s="117" t="s">
        <v>438</v>
      </c>
      <c r="B36" s="122" t="s">
        <v>46</v>
      </c>
      <c r="C36" s="322">
        <v>0</v>
      </c>
      <c r="D36" s="322">
        <v>0</v>
      </c>
      <c r="E36" s="319">
        <v>0</v>
      </c>
      <c r="F36" s="319">
        <v>0</v>
      </c>
      <c r="G36" s="334" t="str">
        <f t="shared" si="0"/>
        <v>0</v>
      </c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</row>
    <row r="37" spans="1:23" s="318" customFormat="1" ht="30" customHeight="1">
      <c r="A37" s="117" t="s">
        <v>439</v>
      </c>
      <c r="B37" s="122" t="s">
        <v>47</v>
      </c>
      <c r="C37" s="322">
        <v>1617491.98</v>
      </c>
      <c r="D37" s="322">
        <v>1700000</v>
      </c>
      <c r="E37" s="319">
        <v>262000</v>
      </c>
      <c r="F37" s="319">
        <v>378390</v>
      </c>
      <c r="G37" s="334">
        <f t="shared" si="0"/>
        <v>1.4442366412213741</v>
      </c>
      <c r="H37" s="316"/>
      <c r="I37" s="316"/>
      <c r="J37" s="316"/>
      <c r="K37" s="316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</row>
    <row r="38" spans="1:23" s="318" customFormat="1" ht="30" customHeight="1">
      <c r="A38" s="117" t="s">
        <v>440</v>
      </c>
      <c r="B38" s="122" t="s">
        <v>603</v>
      </c>
      <c r="C38" s="322">
        <v>1975834</v>
      </c>
      <c r="D38" s="322">
        <v>800000</v>
      </c>
      <c r="E38" s="319">
        <v>200000</v>
      </c>
      <c r="F38" s="319">
        <v>36768</v>
      </c>
      <c r="G38" s="334">
        <f t="shared" si="0"/>
        <v>0.18384</v>
      </c>
      <c r="H38" s="316"/>
      <c r="I38" s="317"/>
      <c r="J38" s="316"/>
      <c r="K38" s="316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</row>
    <row r="39" spans="1:23" s="318" customFormat="1" ht="30" customHeight="1">
      <c r="A39" s="117" t="s">
        <v>138</v>
      </c>
      <c r="B39" s="122" t="s">
        <v>48</v>
      </c>
      <c r="C39" s="322">
        <v>0</v>
      </c>
      <c r="D39" s="322">
        <v>0</v>
      </c>
      <c r="E39" s="319">
        <v>0</v>
      </c>
      <c r="F39" s="319">
        <v>0</v>
      </c>
      <c r="G39" s="334" t="str">
        <f t="shared" si="0"/>
        <v>0</v>
      </c>
      <c r="H39" s="316"/>
      <c r="I39" s="316"/>
      <c r="J39" s="316"/>
      <c r="K39" s="316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</row>
    <row r="40" spans="1:23" s="318" customFormat="1" ht="18.75">
      <c r="A40" s="325"/>
      <c r="B40" s="343"/>
      <c r="C40" s="326"/>
      <c r="D40" s="343"/>
      <c r="E40" s="325"/>
      <c r="F40" s="325"/>
      <c r="G40" s="325"/>
      <c r="H40" s="316"/>
      <c r="I40" s="317"/>
      <c r="J40" s="316"/>
      <c r="K40" s="316"/>
      <c r="L40" s="316"/>
      <c r="M40" s="316"/>
      <c r="N40" s="316"/>
      <c r="O40" s="316"/>
      <c r="P40" s="316"/>
      <c r="Q40" s="316"/>
      <c r="R40" s="316"/>
      <c r="S40" s="316"/>
      <c r="T40" s="316"/>
      <c r="U40" s="316"/>
      <c r="V40" s="316"/>
      <c r="W40" s="316"/>
    </row>
    <row r="41" spans="1:23" s="318" customFormat="1" ht="18.75">
      <c r="A41" s="325"/>
      <c r="B41" s="343" t="s">
        <v>482</v>
      </c>
      <c r="C41" s="326"/>
      <c r="D41" s="343"/>
      <c r="E41" s="325"/>
      <c r="F41" s="325"/>
      <c r="G41" s="325"/>
      <c r="H41" s="316"/>
      <c r="I41" s="316"/>
      <c r="J41" s="316"/>
      <c r="K41" s="316"/>
      <c r="L41" s="316"/>
      <c r="M41" s="316"/>
      <c r="N41" s="316"/>
      <c r="O41" s="316"/>
      <c r="P41" s="316"/>
      <c r="Q41" s="316"/>
      <c r="R41" s="316"/>
      <c r="S41" s="316"/>
      <c r="T41" s="316"/>
      <c r="U41" s="316"/>
      <c r="V41" s="316"/>
      <c r="W41" s="316"/>
    </row>
    <row r="42" spans="1:23" s="318" customFormat="1" ht="27" customHeight="1">
      <c r="A42" s="325"/>
      <c r="B42" s="485" t="s">
        <v>483</v>
      </c>
      <c r="C42" s="485"/>
      <c r="D42" s="485"/>
      <c r="E42" s="485"/>
      <c r="F42" s="325"/>
      <c r="G42" s="325"/>
      <c r="H42" s="316"/>
      <c r="I42" s="316"/>
      <c r="J42" s="316"/>
      <c r="K42" s="316"/>
      <c r="L42" s="316"/>
      <c r="M42" s="316"/>
      <c r="N42" s="316"/>
      <c r="O42" s="316"/>
      <c r="P42" s="316"/>
      <c r="Q42" s="316"/>
      <c r="R42" s="316"/>
      <c r="S42" s="316"/>
      <c r="T42" s="316"/>
      <c r="U42" s="316"/>
      <c r="V42" s="316"/>
      <c r="W42" s="316"/>
    </row>
    <row r="43" spans="1:23" ht="24.75" customHeight="1">
      <c r="A43" s="344"/>
      <c r="B43" s="426" t="s">
        <v>625</v>
      </c>
      <c r="C43" s="328"/>
      <c r="D43" s="327"/>
      <c r="E43" s="344"/>
      <c r="F43" s="344"/>
      <c r="G43" s="344"/>
      <c r="H43" s="297"/>
      <c r="I43" s="297"/>
      <c r="J43" s="297"/>
      <c r="K43" s="297"/>
      <c r="L43" s="297"/>
      <c r="M43" s="297"/>
      <c r="N43" s="297"/>
      <c r="O43" s="297"/>
      <c r="P43" s="297"/>
      <c r="Q43" s="297"/>
      <c r="R43" s="297"/>
      <c r="S43" s="297"/>
      <c r="T43" s="297"/>
      <c r="U43" s="297"/>
      <c r="V43" s="297"/>
      <c r="W43" s="297"/>
    </row>
    <row r="44" spans="1:23">
      <c r="A44" s="344"/>
      <c r="B44" s="327"/>
      <c r="C44" s="328"/>
      <c r="D44" s="327"/>
      <c r="E44" s="344"/>
      <c r="F44" s="344"/>
      <c r="G44" s="344"/>
      <c r="H44" s="297"/>
      <c r="I44" s="297"/>
      <c r="J44" s="297"/>
      <c r="K44" s="297"/>
      <c r="L44" s="297"/>
      <c r="M44" s="297"/>
      <c r="N44" s="297"/>
      <c r="O44" s="297"/>
      <c r="P44" s="297"/>
      <c r="Q44" s="297"/>
      <c r="R44" s="297"/>
      <c r="S44" s="297"/>
      <c r="T44" s="297"/>
      <c r="U44" s="297"/>
      <c r="V44" s="297"/>
      <c r="W44" s="297"/>
    </row>
    <row r="45" spans="1:23" ht="24" customHeight="1">
      <c r="A45" s="84" t="s">
        <v>623</v>
      </c>
      <c r="B45" s="298"/>
      <c r="C45" s="332" t="s">
        <v>89</v>
      </c>
      <c r="D45" s="327"/>
      <c r="E45" s="277" t="s">
        <v>90</v>
      </c>
      <c r="F45" s="344"/>
      <c r="G45" s="344"/>
      <c r="H45" s="297"/>
      <c r="I45" s="297"/>
      <c r="J45" s="297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</row>
    <row r="46" spans="1:23">
      <c r="A46" s="344"/>
      <c r="B46" s="327"/>
      <c r="C46" s="328"/>
      <c r="D46" s="327"/>
      <c r="E46" s="344"/>
      <c r="F46" s="344"/>
      <c r="G46" s="344"/>
      <c r="H46" s="297"/>
      <c r="I46" s="297"/>
      <c r="J46" s="297"/>
      <c r="K46" s="297"/>
      <c r="L46" s="297"/>
      <c r="M46" s="297"/>
      <c r="N46" s="297"/>
      <c r="O46" s="297"/>
      <c r="P46" s="297"/>
      <c r="Q46" s="297"/>
      <c r="R46" s="297"/>
      <c r="S46" s="297"/>
      <c r="T46" s="297"/>
      <c r="U46" s="297"/>
      <c r="V46" s="297"/>
      <c r="W46" s="297"/>
    </row>
    <row r="47" spans="1:23">
      <c r="A47" s="344"/>
      <c r="B47" s="297"/>
      <c r="C47" s="329"/>
      <c r="D47" s="297"/>
      <c r="E47" s="344"/>
      <c r="F47" s="344"/>
      <c r="G47" s="344"/>
      <c r="H47" s="297"/>
      <c r="I47" s="297"/>
      <c r="J47" s="297"/>
      <c r="K47" s="297"/>
      <c r="L47" s="297"/>
      <c r="M47" s="297"/>
      <c r="N47" s="297"/>
      <c r="O47" s="297"/>
      <c r="P47" s="297"/>
      <c r="Q47" s="297"/>
      <c r="R47" s="297"/>
      <c r="S47" s="297"/>
      <c r="T47" s="297"/>
      <c r="U47" s="297"/>
      <c r="V47" s="297"/>
      <c r="W47" s="297"/>
    </row>
    <row r="48" spans="1:23">
      <c r="A48" s="344"/>
      <c r="B48" s="297"/>
      <c r="C48" s="329"/>
      <c r="D48" s="297"/>
      <c r="E48" s="344"/>
      <c r="F48" s="344"/>
      <c r="G48" s="344"/>
      <c r="H48" s="297"/>
      <c r="I48" s="297"/>
      <c r="J48" s="297"/>
      <c r="K48" s="297"/>
      <c r="L48" s="297"/>
      <c r="M48" s="297"/>
      <c r="N48" s="297"/>
      <c r="O48" s="297"/>
      <c r="P48" s="297"/>
      <c r="Q48" s="297"/>
      <c r="R48" s="297"/>
      <c r="S48" s="297"/>
      <c r="T48" s="297"/>
      <c r="U48" s="297"/>
      <c r="V48" s="297"/>
      <c r="W48" s="297"/>
    </row>
    <row r="49" spans="1:23">
      <c r="A49" s="344"/>
      <c r="B49" s="297"/>
      <c r="C49" s="329"/>
      <c r="D49" s="297"/>
      <c r="E49" s="344"/>
      <c r="F49" s="344"/>
      <c r="G49" s="344"/>
      <c r="H49" s="297"/>
      <c r="I49" s="297"/>
      <c r="J49" s="297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7"/>
      <c r="V49" s="297"/>
      <c r="W49" s="297"/>
    </row>
    <row r="50" spans="1:23">
      <c r="A50" s="344"/>
      <c r="B50" s="330"/>
      <c r="C50" s="331"/>
      <c r="D50" s="330"/>
      <c r="E50" s="344"/>
      <c r="F50" s="344"/>
      <c r="G50" s="344"/>
      <c r="H50" s="297"/>
      <c r="I50" s="297"/>
      <c r="J50" s="297"/>
      <c r="K50" s="297"/>
      <c r="L50" s="297"/>
      <c r="M50" s="297"/>
      <c r="N50" s="297"/>
      <c r="O50" s="297"/>
      <c r="P50" s="297"/>
      <c r="Q50" s="297"/>
      <c r="R50" s="297"/>
      <c r="S50" s="297"/>
      <c r="T50" s="297"/>
      <c r="U50" s="297"/>
      <c r="V50" s="297"/>
      <c r="W50" s="297"/>
    </row>
    <row r="51" spans="1:23">
      <c r="A51" s="344"/>
      <c r="B51" s="330"/>
      <c r="C51" s="331"/>
      <c r="D51" s="330"/>
      <c r="E51" s="344"/>
      <c r="F51" s="344"/>
      <c r="G51" s="344"/>
      <c r="H51" s="297"/>
      <c r="I51" s="297"/>
      <c r="J51" s="297"/>
      <c r="K51" s="297"/>
      <c r="L51" s="297"/>
      <c r="M51" s="297"/>
      <c r="N51" s="297"/>
      <c r="O51" s="297"/>
      <c r="P51" s="297"/>
      <c r="Q51" s="297"/>
      <c r="R51" s="297"/>
      <c r="S51" s="297"/>
      <c r="T51" s="297"/>
      <c r="U51" s="297"/>
      <c r="V51" s="297"/>
      <c r="W51" s="297"/>
    </row>
    <row r="52" spans="1:23">
      <c r="A52" s="344"/>
      <c r="B52" s="330"/>
      <c r="C52" s="331"/>
      <c r="D52" s="330"/>
      <c r="E52" s="344"/>
      <c r="F52" s="344"/>
      <c r="G52" s="344"/>
      <c r="H52" s="297"/>
      <c r="I52" s="297"/>
      <c r="J52" s="297"/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7"/>
    </row>
    <row r="53" spans="1:23">
      <c r="A53" s="344"/>
      <c r="B53" s="330"/>
      <c r="C53" s="331"/>
      <c r="D53" s="330"/>
      <c r="E53" s="344"/>
      <c r="F53" s="344"/>
      <c r="G53" s="344"/>
      <c r="H53" s="297"/>
      <c r="I53" s="297"/>
      <c r="J53" s="297"/>
      <c r="K53" s="297"/>
      <c r="L53" s="297"/>
      <c r="M53" s="297"/>
      <c r="N53" s="297"/>
      <c r="O53" s="297"/>
      <c r="P53" s="297"/>
      <c r="Q53" s="297"/>
      <c r="R53" s="297"/>
      <c r="S53" s="297"/>
    </row>
    <row r="54" spans="1:23">
      <c r="A54" s="344"/>
      <c r="B54" s="330"/>
      <c r="C54" s="331"/>
      <c r="D54" s="330"/>
      <c r="E54" s="344"/>
      <c r="F54" s="344"/>
      <c r="G54" s="344"/>
      <c r="H54" s="297"/>
      <c r="I54" s="297"/>
      <c r="J54" s="297"/>
      <c r="K54" s="297"/>
      <c r="L54" s="297"/>
      <c r="M54" s="297"/>
      <c r="N54" s="297"/>
      <c r="O54" s="297"/>
      <c r="P54" s="297"/>
      <c r="Q54" s="297"/>
      <c r="R54" s="297"/>
      <c r="S54" s="297"/>
    </row>
    <row r="55" spans="1:23">
      <c r="A55" s="344"/>
      <c r="B55" s="330"/>
      <c r="C55" s="331"/>
      <c r="D55" s="330"/>
      <c r="E55" s="344"/>
      <c r="F55" s="344"/>
      <c r="G55" s="344"/>
      <c r="H55" s="297"/>
      <c r="I55" s="297"/>
      <c r="J55" s="297"/>
      <c r="K55" s="297"/>
      <c r="L55" s="297"/>
      <c r="M55" s="297"/>
      <c r="N55" s="297"/>
      <c r="O55" s="297"/>
      <c r="P55" s="297"/>
      <c r="Q55" s="297"/>
      <c r="R55" s="297"/>
      <c r="S55" s="297"/>
    </row>
    <row r="56" spans="1:23">
      <c r="A56" s="344"/>
      <c r="B56" s="297"/>
      <c r="C56" s="329"/>
      <c r="D56" s="297"/>
      <c r="E56" s="344"/>
      <c r="F56" s="344"/>
      <c r="G56" s="344"/>
      <c r="H56" s="297"/>
      <c r="I56" s="297"/>
      <c r="J56" s="297"/>
      <c r="K56" s="297"/>
      <c r="L56" s="297"/>
      <c r="M56" s="297"/>
      <c r="N56" s="297"/>
      <c r="O56" s="297"/>
      <c r="P56" s="297"/>
      <c r="Q56" s="297"/>
      <c r="R56" s="297"/>
      <c r="S56" s="297"/>
    </row>
    <row r="57" spans="1:23">
      <c r="A57" s="344"/>
      <c r="B57" s="297"/>
      <c r="C57" s="329"/>
      <c r="D57" s="297"/>
      <c r="E57" s="344"/>
      <c r="F57" s="344"/>
      <c r="G57" s="344"/>
      <c r="H57" s="297"/>
      <c r="I57" s="297"/>
      <c r="J57" s="297"/>
      <c r="K57" s="297"/>
      <c r="L57" s="297"/>
      <c r="M57" s="297"/>
      <c r="N57" s="297"/>
      <c r="O57" s="297"/>
      <c r="P57" s="297"/>
      <c r="Q57" s="297"/>
      <c r="R57" s="297"/>
      <c r="S57" s="297"/>
    </row>
    <row r="58" spans="1:23">
      <c r="A58" s="344"/>
      <c r="B58" s="297"/>
      <c r="C58" s="329"/>
      <c r="D58" s="297"/>
      <c r="E58" s="344"/>
      <c r="F58" s="344"/>
      <c r="G58" s="344"/>
      <c r="H58" s="297"/>
      <c r="I58" s="297"/>
      <c r="J58" s="297"/>
      <c r="K58" s="297"/>
      <c r="L58" s="297"/>
      <c r="M58" s="297"/>
      <c r="N58" s="297"/>
      <c r="O58" s="297"/>
      <c r="P58" s="297"/>
      <c r="Q58" s="297"/>
      <c r="R58" s="297"/>
      <c r="S58" s="297"/>
    </row>
    <row r="59" spans="1:23">
      <c r="A59" s="344"/>
      <c r="B59" s="330"/>
      <c r="C59" s="331"/>
      <c r="D59" s="330"/>
      <c r="E59" s="344"/>
      <c r="F59" s="344"/>
      <c r="G59" s="344"/>
      <c r="H59" s="297"/>
      <c r="I59" s="297"/>
      <c r="J59" s="297"/>
      <c r="K59" s="297"/>
      <c r="L59" s="297"/>
      <c r="M59" s="297"/>
      <c r="N59" s="297"/>
      <c r="O59" s="297"/>
      <c r="P59" s="297"/>
      <c r="Q59" s="297"/>
      <c r="R59" s="297"/>
      <c r="S59" s="297"/>
    </row>
    <row r="60" spans="1:23">
      <c r="A60" s="344"/>
      <c r="B60" s="330"/>
      <c r="C60" s="331"/>
      <c r="D60" s="330"/>
      <c r="E60" s="344"/>
      <c r="F60" s="344"/>
      <c r="G60" s="344"/>
      <c r="H60" s="297"/>
      <c r="I60" s="297"/>
      <c r="J60" s="297"/>
      <c r="K60" s="297"/>
      <c r="L60" s="297"/>
      <c r="M60" s="297"/>
      <c r="N60" s="297"/>
      <c r="O60" s="297"/>
      <c r="P60" s="297"/>
      <c r="Q60" s="297"/>
      <c r="R60" s="297"/>
      <c r="S60" s="297"/>
    </row>
    <row r="61" spans="1:23">
      <c r="A61" s="344"/>
      <c r="B61" s="330"/>
      <c r="C61" s="331"/>
      <c r="D61" s="330"/>
      <c r="E61" s="344"/>
      <c r="F61" s="344"/>
      <c r="G61" s="344"/>
      <c r="H61" s="297"/>
      <c r="I61" s="297"/>
      <c r="J61" s="297"/>
      <c r="K61" s="297"/>
      <c r="L61" s="297"/>
      <c r="M61" s="297"/>
      <c r="N61" s="297"/>
      <c r="O61" s="297"/>
      <c r="P61" s="297"/>
      <c r="Q61" s="297"/>
      <c r="R61" s="297"/>
      <c r="S61" s="297"/>
    </row>
    <row r="62" spans="1:23">
      <c r="A62" s="344"/>
      <c r="B62" s="330"/>
      <c r="C62" s="331"/>
      <c r="D62" s="330"/>
      <c r="E62" s="344"/>
      <c r="F62" s="344"/>
      <c r="G62" s="344"/>
      <c r="H62" s="297"/>
      <c r="I62" s="297"/>
      <c r="J62" s="297"/>
      <c r="K62" s="297"/>
      <c r="L62" s="297"/>
      <c r="M62" s="297"/>
      <c r="N62" s="297"/>
      <c r="O62" s="297"/>
      <c r="P62" s="297"/>
      <c r="Q62" s="297"/>
      <c r="R62" s="297"/>
      <c r="S62" s="297"/>
    </row>
    <row r="63" spans="1:23">
      <c r="A63" s="297"/>
      <c r="B63" s="297"/>
      <c r="C63" s="329"/>
      <c r="D63" s="297"/>
      <c r="E63" s="297"/>
      <c r="F63" s="297"/>
      <c r="G63" s="297"/>
      <c r="H63" s="297"/>
      <c r="I63" s="297"/>
      <c r="J63" s="297"/>
      <c r="K63" s="297"/>
      <c r="L63" s="297"/>
      <c r="M63" s="297"/>
      <c r="N63" s="297"/>
      <c r="O63" s="297"/>
    </row>
    <row r="64" spans="1:23">
      <c r="A64" s="297"/>
      <c r="B64" s="297"/>
      <c r="C64" s="329"/>
      <c r="D64" s="297"/>
      <c r="E64" s="297"/>
      <c r="F64" s="297"/>
      <c r="G64" s="297"/>
      <c r="H64" s="297"/>
      <c r="I64" s="297"/>
      <c r="J64" s="297"/>
      <c r="K64" s="297"/>
      <c r="L64" s="297"/>
      <c r="M64" s="297"/>
      <c r="N64" s="297"/>
      <c r="O64" s="297"/>
    </row>
    <row r="65" spans="1:15">
      <c r="A65" s="297"/>
      <c r="B65" s="297"/>
      <c r="C65" s="329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</row>
    <row r="66" spans="1:15">
      <c r="A66" s="297"/>
      <c r="B66" s="297"/>
      <c r="C66" s="329"/>
      <c r="D66" s="297"/>
      <c r="E66" s="297"/>
      <c r="F66" s="297"/>
      <c r="G66" s="297"/>
      <c r="H66" s="297"/>
      <c r="I66" s="297"/>
      <c r="J66" s="297"/>
      <c r="K66" s="297"/>
      <c r="L66" s="297"/>
      <c r="M66" s="297"/>
      <c r="N66" s="297"/>
      <c r="O66" s="297"/>
    </row>
    <row r="67" spans="1:15">
      <c r="A67" s="297"/>
      <c r="B67" s="297"/>
      <c r="C67" s="329"/>
      <c r="D67" s="297"/>
      <c r="E67" s="297"/>
      <c r="F67" s="297"/>
      <c r="G67" s="297"/>
      <c r="H67" s="297"/>
      <c r="I67" s="297"/>
      <c r="J67" s="297"/>
      <c r="K67" s="297"/>
      <c r="L67" s="297"/>
      <c r="M67" s="297"/>
      <c r="N67" s="297"/>
      <c r="O67" s="297"/>
    </row>
    <row r="68" spans="1:15">
      <c r="A68" s="297"/>
      <c r="B68" s="297"/>
      <c r="C68" s="329"/>
      <c r="D68" s="297"/>
      <c r="E68" s="297"/>
      <c r="F68" s="297"/>
      <c r="G68" s="297"/>
      <c r="H68" s="297"/>
      <c r="I68" s="297"/>
      <c r="J68" s="297"/>
      <c r="K68" s="297"/>
      <c r="L68" s="297"/>
      <c r="M68" s="297"/>
      <c r="N68" s="297"/>
      <c r="O68" s="297"/>
    </row>
    <row r="69" spans="1:15">
      <c r="A69" s="297"/>
      <c r="B69" s="297"/>
      <c r="C69" s="329"/>
      <c r="D69" s="297"/>
      <c r="E69" s="297"/>
      <c r="F69" s="297"/>
      <c r="G69" s="297"/>
      <c r="H69" s="297"/>
      <c r="I69" s="297"/>
      <c r="J69" s="297"/>
      <c r="K69" s="297"/>
      <c r="L69" s="297"/>
      <c r="M69" s="297"/>
      <c r="N69" s="297"/>
      <c r="O69" s="297"/>
    </row>
    <row r="70" spans="1:15">
      <c r="A70" s="297"/>
      <c r="B70" s="297"/>
      <c r="C70" s="329"/>
      <c r="D70" s="297"/>
      <c r="E70" s="297"/>
      <c r="F70" s="297"/>
      <c r="G70" s="297"/>
      <c r="H70" s="297"/>
      <c r="I70" s="297"/>
      <c r="J70" s="297"/>
      <c r="K70" s="297"/>
      <c r="L70" s="297"/>
      <c r="M70" s="297"/>
      <c r="N70" s="297"/>
      <c r="O70" s="297"/>
    </row>
    <row r="71" spans="1:15">
      <c r="A71" s="297"/>
      <c r="B71" s="297"/>
      <c r="C71" s="329"/>
      <c r="D71" s="297"/>
      <c r="E71" s="297"/>
      <c r="F71" s="297"/>
      <c r="G71" s="297"/>
      <c r="H71" s="297"/>
      <c r="I71" s="297"/>
      <c r="J71" s="297"/>
      <c r="K71" s="297"/>
      <c r="L71" s="297"/>
      <c r="M71" s="297"/>
      <c r="N71" s="297"/>
      <c r="O71" s="297"/>
    </row>
    <row r="72" spans="1:15">
      <c r="A72" s="297"/>
      <c r="B72" s="297"/>
      <c r="C72" s="329"/>
      <c r="D72" s="297"/>
      <c r="E72" s="297"/>
      <c r="F72" s="297"/>
      <c r="G72" s="297"/>
      <c r="H72" s="297"/>
      <c r="I72" s="297"/>
      <c r="J72" s="297"/>
      <c r="K72" s="297"/>
      <c r="L72" s="297"/>
      <c r="M72" s="297"/>
      <c r="N72" s="297"/>
      <c r="O72" s="297"/>
    </row>
    <row r="73" spans="1:15">
      <c r="A73" s="297"/>
      <c r="B73" s="297"/>
      <c r="C73" s="329"/>
      <c r="D73" s="297"/>
      <c r="E73" s="297"/>
      <c r="F73" s="297"/>
      <c r="G73" s="297"/>
      <c r="H73" s="297"/>
      <c r="I73" s="297"/>
      <c r="J73" s="297"/>
      <c r="K73" s="297"/>
      <c r="L73" s="297"/>
      <c r="M73" s="297"/>
      <c r="N73" s="297"/>
      <c r="O73" s="297"/>
    </row>
    <row r="74" spans="1:15">
      <c r="A74" s="297"/>
      <c r="B74" s="297"/>
      <c r="C74" s="329"/>
      <c r="D74" s="297"/>
      <c r="E74" s="297"/>
      <c r="F74" s="297"/>
      <c r="G74" s="297"/>
      <c r="H74" s="297"/>
      <c r="I74" s="297"/>
      <c r="J74" s="297"/>
      <c r="K74" s="297"/>
      <c r="L74" s="297"/>
      <c r="M74" s="297"/>
      <c r="N74" s="297"/>
      <c r="O74" s="297"/>
    </row>
    <row r="75" spans="1:15">
      <c r="A75" s="297"/>
      <c r="B75" s="297"/>
      <c r="C75" s="329"/>
      <c r="D75" s="297"/>
      <c r="E75" s="297"/>
      <c r="F75" s="297"/>
      <c r="G75" s="297"/>
      <c r="H75" s="297"/>
      <c r="I75" s="297"/>
      <c r="J75" s="297"/>
      <c r="K75" s="297"/>
      <c r="L75" s="297"/>
      <c r="M75" s="297"/>
      <c r="N75" s="297"/>
      <c r="O75" s="297"/>
    </row>
    <row r="76" spans="1:15">
      <c r="A76" s="297"/>
      <c r="B76" s="297"/>
      <c r="C76" s="329"/>
      <c r="D76" s="297"/>
      <c r="E76" s="297"/>
      <c r="F76" s="297"/>
      <c r="G76" s="297"/>
      <c r="H76" s="297"/>
      <c r="I76" s="297"/>
      <c r="J76" s="297"/>
      <c r="K76" s="297"/>
      <c r="L76" s="297"/>
      <c r="M76" s="297"/>
      <c r="N76" s="297"/>
      <c r="O76" s="297"/>
    </row>
    <row r="77" spans="1:15">
      <c r="A77" s="297"/>
      <c r="B77" s="297"/>
      <c r="C77" s="329"/>
      <c r="D77" s="297"/>
      <c r="E77" s="297"/>
      <c r="F77" s="297"/>
      <c r="G77" s="297"/>
      <c r="H77" s="297"/>
      <c r="I77" s="297"/>
      <c r="J77" s="297"/>
      <c r="K77" s="297"/>
      <c r="L77" s="297"/>
      <c r="M77" s="297"/>
      <c r="N77" s="297"/>
      <c r="O77" s="297"/>
    </row>
    <row r="78" spans="1:15">
      <c r="A78" s="297"/>
      <c r="B78" s="297"/>
      <c r="C78" s="329"/>
      <c r="D78" s="297"/>
      <c r="E78" s="297"/>
      <c r="F78" s="297"/>
      <c r="G78" s="297"/>
      <c r="H78" s="297"/>
      <c r="I78" s="297"/>
      <c r="J78" s="297"/>
      <c r="K78" s="297"/>
      <c r="L78" s="297"/>
      <c r="M78" s="297"/>
      <c r="N78" s="297"/>
      <c r="O78" s="297"/>
    </row>
    <row r="79" spans="1:15">
      <c r="A79" s="297"/>
      <c r="B79" s="297"/>
      <c r="C79" s="329"/>
      <c r="D79" s="297"/>
      <c r="E79" s="297"/>
      <c r="F79" s="297"/>
      <c r="G79" s="297"/>
      <c r="H79" s="297"/>
      <c r="I79" s="297"/>
      <c r="J79" s="297"/>
      <c r="K79" s="297"/>
      <c r="L79" s="297"/>
      <c r="M79" s="297"/>
      <c r="N79" s="297"/>
      <c r="O79" s="297"/>
    </row>
    <row r="80" spans="1:15">
      <c r="A80" s="297"/>
      <c r="B80" s="297"/>
      <c r="C80" s="329"/>
      <c r="D80" s="297"/>
      <c r="E80" s="297"/>
      <c r="F80" s="297"/>
      <c r="G80" s="297"/>
      <c r="H80" s="297"/>
      <c r="I80" s="297"/>
      <c r="J80" s="297"/>
      <c r="K80" s="297"/>
      <c r="L80" s="297"/>
      <c r="M80" s="297"/>
      <c r="N80" s="297"/>
      <c r="O80" s="297"/>
    </row>
    <row r="81" spans="1:15">
      <c r="A81" s="297"/>
      <c r="B81" s="297"/>
      <c r="C81" s="329"/>
      <c r="D81" s="297"/>
      <c r="E81" s="297"/>
      <c r="F81" s="297"/>
      <c r="G81" s="297"/>
      <c r="H81" s="297"/>
      <c r="I81" s="297"/>
      <c r="J81" s="297"/>
      <c r="K81" s="297"/>
      <c r="L81" s="297"/>
      <c r="M81" s="297"/>
      <c r="N81" s="297"/>
      <c r="O81" s="297"/>
    </row>
    <row r="82" spans="1:15">
      <c r="A82" s="297"/>
      <c r="B82" s="297"/>
      <c r="C82" s="329"/>
      <c r="D82" s="297"/>
      <c r="E82" s="297"/>
      <c r="F82" s="297"/>
      <c r="G82" s="297"/>
      <c r="H82" s="297"/>
      <c r="I82" s="297"/>
      <c r="J82" s="297"/>
      <c r="K82" s="297"/>
      <c r="L82" s="297"/>
      <c r="M82" s="297"/>
      <c r="N82" s="297"/>
      <c r="O82" s="297"/>
    </row>
    <row r="83" spans="1:15">
      <c r="A83" s="297"/>
      <c r="B83" s="297"/>
      <c r="C83" s="329"/>
      <c r="D83" s="297"/>
      <c r="E83" s="297"/>
      <c r="F83" s="297"/>
      <c r="G83" s="297"/>
      <c r="H83" s="297"/>
      <c r="I83" s="297"/>
      <c r="J83" s="297"/>
      <c r="K83" s="297"/>
      <c r="L83" s="297"/>
      <c r="M83" s="297"/>
      <c r="N83" s="297"/>
      <c r="O83" s="297"/>
    </row>
    <row r="84" spans="1:15">
      <c r="A84" s="297"/>
      <c r="B84" s="297"/>
      <c r="C84" s="329"/>
      <c r="D84" s="297"/>
      <c r="E84" s="297"/>
      <c r="F84" s="297"/>
      <c r="G84" s="297"/>
      <c r="H84" s="297"/>
      <c r="I84" s="297"/>
      <c r="J84" s="297"/>
      <c r="K84" s="297"/>
      <c r="L84" s="297"/>
      <c r="M84" s="297"/>
      <c r="N84" s="297"/>
      <c r="O84" s="297"/>
    </row>
    <row r="85" spans="1:15">
      <c r="A85" s="297"/>
      <c r="B85" s="297"/>
      <c r="C85" s="329"/>
      <c r="D85" s="297"/>
      <c r="E85" s="297"/>
      <c r="F85" s="297"/>
      <c r="G85" s="297"/>
      <c r="H85" s="297"/>
      <c r="I85" s="297"/>
      <c r="J85" s="297"/>
      <c r="K85" s="297"/>
      <c r="L85" s="297"/>
      <c r="M85" s="297"/>
      <c r="N85" s="297"/>
      <c r="O85" s="297"/>
    </row>
    <row r="86" spans="1:15">
      <c r="A86" s="297"/>
      <c r="B86" s="297"/>
      <c r="C86" s="329"/>
      <c r="D86" s="297"/>
      <c r="E86" s="297"/>
      <c r="F86" s="297"/>
      <c r="G86" s="297"/>
      <c r="H86" s="297"/>
      <c r="I86" s="297"/>
      <c r="J86" s="297"/>
      <c r="K86" s="297"/>
      <c r="L86" s="297"/>
      <c r="M86" s="297"/>
      <c r="N86" s="297"/>
      <c r="O86" s="297"/>
    </row>
    <row r="87" spans="1:15">
      <c r="A87" s="297"/>
      <c r="B87" s="297"/>
      <c r="C87" s="329"/>
      <c r="D87" s="297"/>
      <c r="E87" s="297"/>
      <c r="F87" s="297"/>
      <c r="G87" s="297"/>
      <c r="H87" s="297"/>
      <c r="I87" s="297"/>
      <c r="J87" s="297"/>
      <c r="K87" s="297"/>
      <c r="L87" s="297"/>
      <c r="M87" s="297"/>
      <c r="N87" s="297"/>
      <c r="O87" s="297"/>
    </row>
    <row r="88" spans="1:15">
      <c r="A88" s="297"/>
      <c r="B88" s="297"/>
      <c r="C88" s="329"/>
      <c r="D88" s="297"/>
      <c r="E88" s="297"/>
      <c r="F88" s="297"/>
      <c r="G88" s="297"/>
      <c r="H88" s="297"/>
      <c r="I88" s="297"/>
      <c r="J88" s="297"/>
      <c r="K88" s="297"/>
      <c r="L88" s="297"/>
      <c r="M88" s="297"/>
      <c r="N88" s="297"/>
      <c r="O88" s="297"/>
    </row>
    <row r="89" spans="1:15">
      <c r="A89" s="297"/>
      <c r="B89" s="297"/>
      <c r="C89" s="329"/>
      <c r="D89" s="297"/>
      <c r="E89" s="297"/>
      <c r="F89" s="297"/>
      <c r="G89" s="297"/>
      <c r="H89" s="297"/>
      <c r="I89" s="297"/>
      <c r="J89" s="297"/>
      <c r="K89" s="297"/>
      <c r="L89" s="297"/>
      <c r="M89" s="297"/>
      <c r="N89" s="297"/>
      <c r="O89" s="297"/>
    </row>
    <row r="90" spans="1:15">
      <c r="A90" s="297"/>
      <c r="B90" s="297"/>
      <c r="C90" s="329"/>
      <c r="D90" s="297"/>
      <c r="E90" s="297"/>
      <c r="F90" s="297"/>
      <c r="G90" s="297"/>
      <c r="H90" s="297"/>
      <c r="I90" s="297"/>
      <c r="J90" s="297"/>
      <c r="K90" s="297"/>
      <c r="L90" s="297"/>
      <c r="M90" s="297"/>
      <c r="N90" s="297"/>
      <c r="O90" s="297"/>
    </row>
    <row r="91" spans="1:15">
      <c r="A91" s="297"/>
      <c r="B91" s="297"/>
      <c r="C91" s="329"/>
      <c r="D91" s="297"/>
      <c r="E91" s="297"/>
      <c r="F91" s="297"/>
      <c r="G91" s="297"/>
      <c r="H91" s="297"/>
      <c r="I91" s="297"/>
      <c r="J91" s="297"/>
      <c r="K91" s="297"/>
      <c r="L91" s="297"/>
      <c r="M91" s="297"/>
      <c r="N91" s="297"/>
      <c r="O91" s="297"/>
    </row>
    <row r="92" spans="1:15">
      <c r="A92" s="297"/>
      <c r="B92" s="297"/>
      <c r="C92" s="329"/>
      <c r="D92" s="297"/>
      <c r="E92" s="297"/>
      <c r="F92" s="297"/>
      <c r="G92" s="297"/>
      <c r="H92" s="297"/>
      <c r="I92" s="297"/>
      <c r="J92" s="297"/>
      <c r="K92" s="297"/>
      <c r="L92" s="297"/>
      <c r="M92" s="297"/>
      <c r="N92" s="297"/>
      <c r="O92" s="297"/>
    </row>
    <row r="93" spans="1:15">
      <c r="A93" s="297"/>
      <c r="B93" s="297"/>
      <c r="C93" s="329"/>
      <c r="D93" s="297"/>
      <c r="E93" s="297"/>
      <c r="F93" s="297"/>
      <c r="G93" s="297"/>
      <c r="H93" s="297"/>
      <c r="I93" s="297"/>
      <c r="J93" s="297"/>
      <c r="K93" s="297"/>
      <c r="L93" s="297"/>
      <c r="M93" s="297"/>
      <c r="N93" s="297"/>
      <c r="O93" s="297"/>
    </row>
    <row r="94" spans="1:15">
      <c r="A94" s="297"/>
      <c r="B94" s="297"/>
      <c r="C94" s="329"/>
      <c r="D94" s="297"/>
      <c r="E94" s="297"/>
      <c r="F94" s="297"/>
      <c r="G94" s="297"/>
      <c r="H94" s="297"/>
      <c r="I94" s="297"/>
      <c r="J94" s="297"/>
      <c r="K94" s="297"/>
      <c r="L94" s="297"/>
      <c r="M94" s="297"/>
      <c r="N94" s="297"/>
      <c r="O94" s="297"/>
    </row>
    <row r="95" spans="1:15">
      <c r="A95" s="297"/>
      <c r="B95" s="297"/>
      <c r="C95" s="329"/>
      <c r="D95" s="297"/>
      <c r="E95" s="297"/>
      <c r="F95" s="297"/>
      <c r="G95" s="297"/>
      <c r="H95" s="297"/>
      <c r="I95" s="297"/>
      <c r="J95" s="297"/>
      <c r="K95" s="297"/>
      <c r="L95" s="297"/>
      <c r="M95" s="297"/>
      <c r="N95" s="297"/>
      <c r="O95" s="297"/>
    </row>
    <row r="96" spans="1:15">
      <c r="A96" s="297"/>
      <c r="B96" s="297"/>
      <c r="C96" s="329"/>
      <c r="D96" s="297"/>
      <c r="E96" s="297"/>
      <c r="F96" s="297"/>
      <c r="G96" s="297"/>
      <c r="H96" s="297"/>
      <c r="I96" s="297"/>
      <c r="J96" s="297"/>
      <c r="K96" s="297"/>
      <c r="L96" s="297"/>
      <c r="M96" s="297"/>
      <c r="N96" s="297"/>
      <c r="O96" s="297"/>
    </row>
    <row r="97" spans="1:15">
      <c r="A97" s="297"/>
      <c r="B97" s="297"/>
      <c r="C97" s="329"/>
      <c r="D97" s="297"/>
      <c r="E97" s="297"/>
      <c r="F97" s="297"/>
      <c r="G97" s="297"/>
      <c r="H97" s="297"/>
      <c r="I97" s="297"/>
      <c r="J97" s="297"/>
      <c r="K97" s="297"/>
      <c r="L97" s="297"/>
      <c r="M97" s="297"/>
      <c r="N97" s="297"/>
      <c r="O97" s="297"/>
    </row>
    <row r="98" spans="1:15">
      <c r="A98" s="297"/>
      <c r="B98" s="297"/>
      <c r="C98" s="329"/>
      <c r="D98" s="297"/>
      <c r="E98" s="297"/>
      <c r="F98" s="297"/>
      <c r="G98" s="297"/>
      <c r="H98" s="297"/>
      <c r="I98" s="297"/>
      <c r="J98" s="297"/>
      <c r="K98" s="297"/>
      <c r="L98" s="297"/>
      <c r="M98" s="297"/>
      <c r="N98" s="297"/>
      <c r="O98" s="297"/>
    </row>
  </sheetData>
  <mergeCells count="20">
    <mergeCell ref="B42:E42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A5:G5"/>
    <mergeCell ref="A7:A8"/>
    <mergeCell ref="B7:B8"/>
    <mergeCell ref="C7:C8"/>
    <mergeCell ref="D7:D8"/>
    <mergeCell ref="E7:F7"/>
    <mergeCell ref="G7:G8"/>
  </mergeCells>
  <pageMargins left="0.75" right="0.75" top="1" bottom="1" header="0.5" footer="0.5"/>
  <pageSetup scale="4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Q29"/>
  <sheetViews>
    <sheetView zoomScaleSheetLayoutView="86" workbookViewId="0">
      <selection activeCell="C13" sqref="C13"/>
    </sheetView>
  </sheetViews>
  <sheetFormatPr defaultRowHeight="15.75"/>
  <cols>
    <col min="1" max="1" width="9.140625" style="2"/>
    <col min="2" max="4" width="50.7109375" style="2" customWidth="1"/>
    <col min="5" max="5" width="16.28515625" style="5" customWidth="1"/>
    <col min="6" max="6" width="14.7109375" style="5" customWidth="1"/>
    <col min="7" max="7" width="15.85546875" style="5" customWidth="1"/>
    <col min="8" max="8" width="12.28515625" style="2" customWidth="1"/>
    <col min="9" max="9" width="13.42578125" style="2" customWidth="1"/>
    <col min="10" max="10" width="11.28515625" style="2" customWidth="1"/>
    <col min="11" max="11" width="12.42578125" style="2" customWidth="1"/>
    <col min="12" max="12" width="14.42578125" style="2" customWidth="1"/>
    <col min="13" max="13" width="15.140625" style="2" customWidth="1"/>
    <col min="14" max="14" width="11.28515625" style="2" customWidth="1"/>
    <col min="15" max="15" width="13.140625" style="2" customWidth="1"/>
    <col min="16" max="16" width="13" style="2" customWidth="1"/>
    <col min="17" max="17" width="14.140625" style="2" customWidth="1"/>
    <col min="18" max="18" width="26.5703125" style="2" customWidth="1"/>
    <col min="19" max="16384" width="9.140625" style="2"/>
  </cols>
  <sheetData>
    <row r="1" spans="1:17">
      <c r="D1" s="6" t="s">
        <v>18</v>
      </c>
    </row>
    <row r="2" spans="1:17" s="12" customFormat="1">
      <c r="A2" s="1" t="s">
        <v>501</v>
      </c>
      <c r="E2" s="61"/>
      <c r="F2" s="61"/>
      <c r="G2" s="61"/>
    </row>
    <row r="3" spans="1:17" s="12" customFormat="1">
      <c r="A3" s="1" t="s">
        <v>502</v>
      </c>
      <c r="E3" s="61"/>
      <c r="F3" s="61"/>
      <c r="G3" s="61"/>
    </row>
    <row r="5" spans="1:17" ht="18.75">
      <c r="A5" s="486" t="s">
        <v>71</v>
      </c>
      <c r="B5" s="486"/>
      <c r="C5" s="486"/>
      <c r="D5" s="486"/>
      <c r="E5" s="62"/>
      <c r="F5" s="62"/>
      <c r="G5" s="62"/>
    </row>
    <row r="6" spans="1:17" ht="16.5" customHeight="1">
      <c r="B6" s="18"/>
      <c r="C6" s="18"/>
      <c r="D6" s="18"/>
      <c r="E6" s="18"/>
      <c r="F6" s="17"/>
    </row>
    <row r="7" spans="1:17" ht="25.5" customHeight="1">
      <c r="A7" s="489" t="s">
        <v>14</v>
      </c>
      <c r="B7" s="489" t="s">
        <v>480</v>
      </c>
      <c r="C7" s="490" t="s">
        <v>335</v>
      </c>
      <c r="D7" s="490" t="s">
        <v>334</v>
      </c>
      <c r="E7" s="60"/>
      <c r="F7" s="60"/>
      <c r="G7" s="60"/>
      <c r="H7" s="487"/>
      <c r="I7" s="488"/>
      <c r="J7" s="487"/>
      <c r="K7" s="488"/>
      <c r="L7" s="487"/>
      <c r="M7" s="488"/>
      <c r="N7" s="487"/>
      <c r="O7" s="488"/>
      <c r="P7" s="488"/>
      <c r="Q7" s="488"/>
    </row>
    <row r="8" spans="1:17" ht="36.75" customHeight="1">
      <c r="A8" s="489"/>
      <c r="B8" s="489"/>
      <c r="C8" s="491"/>
      <c r="D8" s="491"/>
      <c r="E8" s="59"/>
      <c r="F8" s="59"/>
      <c r="G8" s="60"/>
      <c r="H8" s="487"/>
      <c r="I8" s="487"/>
      <c r="J8" s="487"/>
      <c r="K8" s="487"/>
      <c r="L8" s="487"/>
      <c r="M8" s="488"/>
      <c r="N8" s="487"/>
      <c r="O8" s="488"/>
      <c r="P8" s="488"/>
      <c r="Q8" s="488"/>
    </row>
    <row r="9" spans="1:17" s="78" customFormat="1" ht="36.75" customHeight="1">
      <c r="A9" s="71"/>
      <c r="B9" s="70" t="s">
        <v>251</v>
      </c>
      <c r="C9" s="126">
        <v>141</v>
      </c>
      <c r="D9" s="126"/>
      <c r="E9" s="127"/>
      <c r="F9" s="127"/>
      <c r="G9" s="127"/>
      <c r="H9" s="128"/>
      <c r="I9" s="128"/>
      <c r="J9" s="128"/>
      <c r="K9" s="128"/>
      <c r="L9" s="128"/>
      <c r="M9" s="87"/>
      <c r="N9" s="128"/>
      <c r="O9" s="87"/>
      <c r="P9" s="87"/>
      <c r="Q9" s="87"/>
    </row>
    <row r="10" spans="1:17" s="78" customFormat="1" ht="18.75">
      <c r="A10" s="91" t="s">
        <v>94</v>
      </c>
      <c r="B10" s="129" t="s">
        <v>49</v>
      </c>
      <c r="C10" s="240">
        <f>C11+C12+C13+C14</f>
        <v>3</v>
      </c>
      <c r="D10" s="77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</row>
    <row r="11" spans="1:17" s="78" customFormat="1" ht="18.75">
      <c r="A11" s="91" t="s">
        <v>95</v>
      </c>
      <c r="B11" s="130" t="s">
        <v>503</v>
      </c>
      <c r="C11" s="79">
        <v>2</v>
      </c>
      <c r="D11" s="77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</row>
    <row r="12" spans="1:17" s="78" customFormat="1" ht="18.75">
      <c r="A12" s="91" t="s">
        <v>96</v>
      </c>
      <c r="B12" s="130" t="s">
        <v>604</v>
      </c>
      <c r="C12" s="79">
        <v>1</v>
      </c>
      <c r="D12" s="77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</row>
    <row r="13" spans="1:17" s="78" customFormat="1" ht="18.75">
      <c r="A13" s="91" t="s">
        <v>97</v>
      </c>
      <c r="B13" s="130"/>
      <c r="C13" s="79"/>
      <c r="D13" s="77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</row>
    <row r="14" spans="1:17" s="78" customFormat="1" ht="18.75">
      <c r="A14" s="91" t="s">
        <v>98</v>
      </c>
      <c r="B14" s="130"/>
      <c r="C14" s="79"/>
      <c r="D14" s="77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</row>
    <row r="15" spans="1:17" s="78" customFormat="1" ht="13.5" customHeight="1">
      <c r="A15" s="75"/>
      <c r="B15" s="130"/>
      <c r="C15" s="79"/>
      <c r="D15" s="77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</row>
    <row r="16" spans="1:17" s="78" customFormat="1" ht="18.75">
      <c r="A16" s="91" t="s">
        <v>99</v>
      </c>
      <c r="B16" s="129" t="s">
        <v>50</v>
      </c>
      <c r="C16" s="240">
        <f>C17+C18+C19</f>
        <v>0</v>
      </c>
      <c r="D16" s="77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</row>
    <row r="17" spans="1:17" s="78" customFormat="1" ht="18.75">
      <c r="A17" s="91" t="s">
        <v>100</v>
      </c>
      <c r="B17" s="76"/>
      <c r="C17" s="77"/>
      <c r="D17" s="77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</row>
    <row r="18" spans="1:17" s="78" customFormat="1" ht="18.75">
      <c r="A18" s="91" t="s">
        <v>101</v>
      </c>
      <c r="B18" s="76"/>
      <c r="C18" s="77"/>
      <c r="D18" s="77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</row>
    <row r="19" spans="1:17" s="78" customFormat="1" ht="18.75">
      <c r="A19" s="91" t="s">
        <v>102</v>
      </c>
      <c r="B19" s="76"/>
      <c r="C19" s="77"/>
      <c r="D19" s="77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</row>
    <row r="20" spans="1:17" s="48" customFormat="1" ht="36.75" customHeight="1">
      <c r="A20" s="131"/>
      <c r="B20" s="129" t="s">
        <v>617</v>
      </c>
      <c r="C20" s="209">
        <f>C9-C10+C16</f>
        <v>138</v>
      </c>
      <c r="D20" s="132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</row>
    <row r="21" spans="1:17" s="78" customFormat="1" ht="18.75">
      <c r="A21" s="134"/>
      <c r="B21" s="135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</row>
    <row r="22" spans="1:17" s="78" customFormat="1" ht="18.75"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</row>
    <row r="23" spans="1:17" s="78" customFormat="1" ht="18.75">
      <c r="B23" s="78" t="s">
        <v>252</v>
      </c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</row>
    <row r="24" spans="1:17" s="78" customFormat="1" ht="18.75">
      <c r="B24" s="78" t="s">
        <v>253</v>
      </c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</row>
    <row r="25" spans="1:17" s="78" customFormat="1" ht="18.75"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</row>
    <row r="26" spans="1:17" s="78" customFormat="1" ht="18.75"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</row>
    <row r="27" spans="1:17" s="78" customFormat="1" ht="18.75">
      <c r="A27" s="84" t="s">
        <v>623</v>
      </c>
      <c r="B27" s="84"/>
      <c r="C27" s="85" t="s">
        <v>89</v>
      </c>
      <c r="D27" s="78" t="s">
        <v>599</v>
      </c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</row>
    <row r="28" spans="1:17"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>
      <c r="H29" s="5"/>
      <c r="I29" s="5"/>
      <c r="J29" s="5"/>
      <c r="K29" s="5"/>
      <c r="L29" s="5"/>
      <c r="M29" s="5"/>
      <c r="N29" s="5"/>
      <c r="O29" s="5"/>
      <c r="P29" s="5"/>
      <c r="Q29" s="5"/>
    </row>
  </sheetData>
  <mergeCells count="15">
    <mergeCell ref="Q7:Q8"/>
    <mergeCell ref="J7:J8"/>
    <mergeCell ref="K7:K8"/>
    <mergeCell ref="L7:L8"/>
    <mergeCell ref="M7:M8"/>
    <mergeCell ref="P7:P8"/>
    <mergeCell ref="N7:N8"/>
    <mergeCell ref="O7:O8"/>
    <mergeCell ref="A5:D5"/>
    <mergeCell ref="H7:H8"/>
    <mergeCell ref="I7:I8"/>
    <mergeCell ref="A7:A8"/>
    <mergeCell ref="B7:B8"/>
    <mergeCell ref="C7:C8"/>
    <mergeCell ref="D7:D8"/>
  </mergeCells>
  <phoneticPr fontId="6" type="noConversion"/>
  <pageMargins left="0.47" right="0.38" top="1" bottom="1" header="0.5" footer="0.5"/>
  <pageSetup scale="8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2:Q25"/>
  <sheetViews>
    <sheetView topLeftCell="C1" workbookViewId="0">
      <selection activeCell="P14" sqref="P14"/>
    </sheetView>
  </sheetViews>
  <sheetFormatPr defaultRowHeight="15.75"/>
  <cols>
    <col min="1" max="1" width="9.140625" style="2"/>
    <col min="2" max="2" width="36.28515625" style="2" bestFit="1" customWidth="1"/>
    <col min="3" max="3" width="11" style="2" customWidth="1"/>
    <col min="4" max="4" width="14" style="2" customWidth="1"/>
    <col min="5" max="6" width="10.140625" style="2" bestFit="1" customWidth="1"/>
    <col min="7" max="15" width="9.140625" style="2"/>
    <col min="16" max="16" width="22.28515625" style="2" customWidth="1"/>
    <col min="17" max="17" width="13.140625" style="5" customWidth="1"/>
    <col min="18" max="16384" width="9.140625" style="2"/>
  </cols>
  <sheetData>
    <row r="2" spans="1:17">
      <c r="A2" s="1" t="s">
        <v>501</v>
      </c>
      <c r="P2" s="16" t="s">
        <v>374</v>
      </c>
    </row>
    <row r="3" spans="1:17">
      <c r="A3" s="1" t="s">
        <v>502</v>
      </c>
    </row>
    <row r="4" spans="1:17">
      <c r="D4" s="8"/>
    </row>
    <row r="5" spans="1:17">
      <c r="A5" s="492" t="s">
        <v>83</v>
      </c>
      <c r="B5" s="492"/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492"/>
      <c r="N5" s="492"/>
      <c r="O5" s="492"/>
      <c r="P5" s="492"/>
    </row>
    <row r="6" spans="1:17">
      <c r="D6" s="9"/>
      <c r="E6" s="9"/>
      <c r="F6" s="9"/>
      <c r="G6" s="9"/>
      <c r="H6" s="9"/>
      <c r="I6" s="9"/>
      <c r="J6" s="9"/>
      <c r="K6" s="9"/>
    </row>
    <row r="7" spans="1:17">
      <c r="A7" s="493" t="s">
        <v>13</v>
      </c>
      <c r="B7" s="444" t="s">
        <v>9</v>
      </c>
      <c r="C7" s="498" t="s">
        <v>84</v>
      </c>
      <c r="D7" s="444" t="s">
        <v>32</v>
      </c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13" t="s">
        <v>10</v>
      </c>
      <c r="Q7" s="15"/>
    </row>
    <row r="8" spans="1:17" ht="16.5" customHeight="1">
      <c r="A8" s="494"/>
      <c r="B8" s="444"/>
      <c r="C8" s="498"/>
      <c r="D8" s="496" t="s">
        <v>20</v>
      </c>
      <c r="E8" s="496" t="s">
        <v>21</v>
      </c>
      <c r="F8" s="496" t="s">
        <v>22</v>
      </c>
      <c r="G8" s="496" t="s">
        <v>23</v>
      </c>
      <c r="H8" s="496" t="s">
        <v>24</v>
      </c>
      <c r="I8" s="496" t="s">
        <v>25</v>
      </c>
      <c r="J8" s="496" t="s">
        <v>26</v>
      </c>
      <c r="K8" s="496" t="s">
        <v>27</v>
      </c>
      <c r="L8" s="496" t="s">
        <v>28</v>
      </c>
      <c r="M8" s="496" t="s">
        <v>29</v>
      </c>
      <c r="N8" s="496" t="s">
        <v>30</v>
      </c>
      <c r="O8" s="496" t="s">
        <v>31</v>
      </c>
      <c r="P8" s="13" t="s">
        <v>33</v>
      </c>
    </row>
    <row r="9" spans="1:17" ht="32.25" customHeight="1">
      <c r="A9" s="495"/>
      <c r="B9" s="444"/>
      <c r="C9" s="498"/>
      <c r="D9" s="496"/>
      <c r="E9" s="496"/>
      <c r="F9" s="496"/>
      <c r="G9" s="496"/>
      <c r="H9" s="496"/>
      <c r="I9" s="496"/>
      <c r="J9" s="496"/>
      <c r="K9" s="496"/>
      <c r="L9" s="496"/>
      <c r="M9" s="496"/>
      <c r="N9" s="496"/>
      <c r="O9" s="496"/>
      <c r="P9" s="13" t="s">
        <v>85</v>
      </c>
    </row>
    <row r="10" spans="1:17">
      <c r="A10" s="43" t="s">
        <v>94</v>
      </c>
      <c r="B10" s="14" t="s">
        <v>514</v>
      </c>
      <c r="C10" s="229">
        <v>160.19</v>
      </c>
      <c r="D10" s="231">
        <v>159.66341248426008</v>
      </c>
      <c r="E10" s="231">
        <v>160.62616790445688</v>
      </c>
      <c r="F10" s="234">
        <v>160.52000000000001</v>
      </c>
      <c r="G10" s="360">
        <v>157.19999999999999</v>
      </c>
      <c r="H10" s="360">
        <v>157.38</v>
      </c>
      <c r="I10" s="360">
        <v>156.93</v>
      </c>
      <c r="J10" s="360">
        <v>158.75</v>
      </c>
      <c r="K10" s="360">
        <v>157.84170551744648</v>
      </c>
      <c r="L10" s="231">
        <v>158.18556946778719</v>
      </c>
      <c r="M10" s="13"/>
      <c r="N10" s="13"/>
      <c r="O10" s="13"/>
      <c r="P10" s="13"/>
    </row>
    <row r="11" spans="1:17">
      <c r="A11" s="43" t="s">
        <v>95</v>
      </c>
      <c r="B11" s="14" t="s">
        <v>515</v>
      </c>
      <c r="C11" s="229">
        <v>797</v>
      </c>
      <c r="D11" s="231">
        <v>796.96837386901291</v>
      </c>
      <c r="E11" s="231">
        <v>796.96837386901291</v>
      </c>
      <c r="F11" s="234">
        <v>796.97</v>
      </c>
      <c r="G11" s="231">
        <v>796.97</v>
      </c>
      <c r="H11" s="231">
        <v>796.97</v>
      </c>
      <c r="I11" s="231">
        <v>796.8</v>
      </c>
      <c r="J11" s="231">
        <v>796.8</v>
      </c>
      <c r="K11" s="231">
        <v>796.79547249276129</v>
      </c>
      <c r="L11" s="231">
        <v>796.79547249276129</v>
      </c>
      <c r="M11" s="13"/>
      <c r="N11" s="13"/>
      <c r="O11" s="13"/>
      <c r="P11" s="13"/>
    </row>
    <row r="12" spans="1:17">
      <c r="A12" s="43" t="s">
        <v>96</v>
      </c>
      <c r="B12" s="14" t="s">
        <v>516</v>
      </c>
      <c r="C12" s="229">
        <v>1170.57</v>
      </c>
      <c r="D12" s="231">
        <v>1182.2834180927696</v>
      </c>
      <c r="E12" s="231">
        <v>1182.3930572424988</v>
      </c>
      <c r="F12" s="234">
        <v>1182.01</v>
      </c>
      <c r="G12" s="231">
        <v>1161.01</v>
      </c>
      <c r="H12" s="361">
        <v>1160.81</v>
      </c>
      <c r="I12" s="231">
        <v>1162</v>
      </c>
      <c r="J12" s="231">
        <v>1170.78</v>
      </c>
      <c r="K12" s="231">
        <v>1180.2326337183417</v>
      </c>
      <c r="L12" s="231">
        <v>1189.4040615303693</v>
      </c>
      <c r="M12" s="13"/>
      <c r="N12" s="13"/>
      <c r="O12" s="13"/>
      <c r="P12" s="13"/>
    </row>
    <row r="13" spans="1:17" ht="24.75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7">
      <c r="B14" s="10" t="s">
        <v>11</v>
      </c>
    </row>
    <row r="15" spans="1:17" s="1" customFormat="1" ht="15" customHeight="1">
      <c r="B15" s="497"/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Q15" s="5"/>
    </row>
    <row r="18" spans="1:13" ht="18.75">
      <c r="A18" s="84" t="s">
        <v>623</v>
      </c>
      <c r="B18" s="4"/>
      <c r="F18" s="41" t="s">
        <v>89</v>
      </c>
      <c r="M18" s="42" t="s">
        <v>600</v>
      </c>
    </row>
    <row r="22" spans="1:13">
      <c r="C22" s="230"/>
      <c r="D22" s="230"/>
      <c r="E22" s="230"/>
      <c r="G22" s="230"/>
      <c r="H22" s="230"/>
    </row>
    <row r="23" spans="1:13">
      <c r="C23" s="230"/>
      <c r="D23" s="232"/>
      <c r="E23" s="230"/>
      <c r="G23" s="230"/>
      <c r="H23" s="230"/>
    </row>
    <row r="24" spans="1:13">
      <c r="D24" s="233"/>
      <c r="G24" s="230"/>
      <c r="H24" s="230"/>
    </row>
    <row r="25" spans="1:13">
      <c r="D25" s="233"/>
    </row>
  </sheetData>
  <mergeCells count="18">
    <mergeCell ref="G8:G9"/>
    <mergeCell ref="H8:H9"/>
    <mergeCell ref="A5:P5"/>
    <mergeCell ref="A7:A9"/>
    <mergeCell ref="O8:O9"/>
    <mergeCell ref="B15:O15"/>
    <mergeCell ref="K8:K9"/>
    <mergeCell ref="L8:L9"/>
    <mergeCell ref="M8:M9"/>
    <mergeCell ref="N8:N9"/>
    <mergeCell ref="I8:I9"/>
    <mergeCell ref="C7:C9"/>
    <mergeCell ref="B7:B9"/>
    <mergeCell ref="D7:O7"/>
    <mergeCell ref="D8:D9"/>
    <mergeCell ref="E8:E9"/>
    <mergeCell ref="J8:J9"/>
    <mergeCell ref="F8:F9"/>
  </mergeCells>
  <phoneticPr fontId="6" type="noConversion"/>
  <pageMargins left="0.75" right="0.75" top="1" bottom="1" header="0.5" footer="0.5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14"/>
  <sheetViews>
    <sheetView workbookViewId="0">
      <selection activeCell="A14" sqref="A14"/>
    </sheetView>
  </sheetViews>
  <sheetFormatPr defaultRowHeight="15.75"/>
  <cols>
    <col min="1" max="1" width="14.85546875" style="22" customWidth="1"/>
    <col min="2" max="2" width="31" style="22" customWidth="1"/>
    <col min="3" max="3" width="30.28515625" style="22" customWidth="1"/>
    <col min="4" max="4" width="28.42578125" style="22" customWidth="1"/>
    <col min="5" max="5" width="15.7109375" style="22" customWidth="1"/>
    <col min="6" max="6" width="14.42578125" style="22" customWidth="1"/>
    <col min="7" max="7" width="28.42578125" style="22" customWidth="1"/>
    <col min="8" max="8" width="15.42578125" style="22" customWidth="1"/>
    <col min="9" max="9" width="17.28515625" style="22" customWidth="1"/>
    <col min="10" max="10" width="16.7109375" style="22" customWidth="1"/>
    <col min="11" max="11" width="14.85546875" style="22" customWidth="1"/>
    <col min="12" max="12" width="17.5703125" style="22" customWidth="1"/>
    <col min="13" max="13" width="21.28515625" style="22" customWidth="1"/>
    <col min="14" max="14" width="18.85546875" style="22" customWidth="1"/>
    <col min="15" max="15" width="15.5703125" style="22" customWidth="1"/>
    <col min="16" max="16384" width="9.140625" style="22"/>
  </cols>
  <sheetData>
    <row r="1" spans="1:16" ht="17.25" customHeight="1">
      <c r="G1" s="16" t="s">
        <v>19</v>
      </c>
    </row>
    <row r="2" spans="1:16">
      <c r="A2" s="1" t="s">
        <v>501</v>
      </c>
    </row>
    <row r="3" spans="1:16">
      <c r="A3" s="1" t="s">
        <v>502</v>
      </c>
    </row>
    <row r="5" spans="1:16">
      <c r="A5" s="500" t="s">
        <v>80</v>
      </c>
      <c r="B5" s="500"/>
      <c r="C5" s="500"/>
      <c r="D5" s="500"/>
      <c r="E5" s="500"/>
      <c r="F5" s="500"/>
      <c r="G5" s="500"/>
      <c r="H5" s="25"/>
      <c r="I5" s="25"/>
      <c r="J5" s="25"/>
      <c r="K5" s="25"/>
      <c r="L5" s="25"/>
      <c r="M5" s="25"/>
      <c r="N5" s="25"/>
      <c r="O5" s="25"/>
    </row>
    <row r="6" spans="1:16">
      <c r="B6" s="24"/>
      <c r="C6" s="24"/>
      <c r="D6" s="24"/>
      <c r="E6" s="24"/>
      <c r="F6" s="24"/>
      <c r="G6" s="265" t="s">
        <v>7</v>
      </c>
      <c r="H6" s="24"/>
      <c r="I6" s="24"/>
      <c r="J6" s="24"/>
      <c r="K6" s="24"/>
      <c r="L6" s="24"/>
      <c r="M6" s="24"/>
      <c r="N6" s="24"/>
      <c r="O6" s="24"/>
    </row>
    <row r="7" spans="1:16" s="136" customFormat="1" ht="46.5" customHeight="1">
      <c r="A7" s="508" t="s">
        <v>14</v>
      </c>
      <c r="B7" s="509"/>
      <c r="C7" s="501" t="s">
        <v>498</v>
      </c>
      <c r="D7" s="501" t="s">
        <v>499</v>
      </c>
      <c r="E7" s="503" t="s">
        <v>610</v>
      </c>
      <c r="F7" s="504"/>
      <c r="G7" s="501" t="s">
        <v>618</v>
      </c>
      <c r="P7" s="137"/>
    </row>
    <row r="8" spans="1:16" s="136" customFormat="1" ht="23.25" customHeight="1">
      <c r="A8" s="508"/>
      <c r="B8" s="509"/>
      <c r="C8" s="502"/>
      <c r="D8" s="502"/>
      <c r="E8" s="505"/>
      <c r="F8" s="506"/>
      <c r="G8" s="502"/>
    </row>
    <row r="9" spans="1:16" s="136" customFormat="1" ht="64.5" customHeight="1">
      <c r="A9" s="138" t="s">
        <v>94</v>
      </c>
      <c r="B9" s="139" t="s">
        <v>77</v>
      </c>
      <c r="C9" s="241">
        <v>0</v>
      </c>
      <c r="D9" s="241">
        <v>0</v>
      </c>
      <c r="E9" s="507">
        <v>0</v>
      </c>
      <c r="F9" s="507"/>
      <c r="G9" s="241">
        <v>0</v>
      </c>
      <c r="I9" s="140"/>
    </row>
    <row r="10" spans="1:16" s="136" customFormat="1" ht="64.5" customHeight="1">
      <c r="A10" s="138" t="s">
        <v>95</v>
      </c>
      <c r="B10" s="139" t="s">
        <v>78</v>
      </c>
      <c r="C10" s="241">
        <v>0</v>
      </c>
      <c r="D10" s="241">
        <v>0</v>
      </c>
      <c r="E10" s="507">
        <v>0</v>
      </c>
      <c r="F10" s="507"/>
      <c r="G10" s="241">
        <v>0</v>
      </c>
      <c r="I10" s="140"/>
    </row>
    <row r="11" spans="1:16" s="136" customFormat="1" ht="65.25" customHeight="1">
      <c r="A11" s="138" t="s">
        <v>96</v>
      </c>
      <c r="B11" s="139" t="s">
        <v>79</v>
      </c>
      <c r="C11" s="241">
        <v>0</v>
      </c>
      <c r="D11" s="241">
        <v>0</v>
      </c>
      <c r="E11" s="499">
        <v>0</v>
      </c>
      <c r="F11" s="499"/>
      <c r="G11" s="241">
        <v>0</v>
      </c>
    </row>
    <row r="12" spans="1:16" s="136" customFormat="1" ht="18.75"/>
    <row r="13" spans="1:16" s="136" customFormat="1" ht="18.75"/>
    <row r="14" spans="1:16" s="136" customFormat="1" ht="18.75">
      <c r="A14" s="84" t="s">
        <v>623</v>
      </c>
      <c r="B14" s="141"/>
      <c r="D14" s="142" t="s">
        <v>89</v>
      </c>
      <c r="F14" s="142" t="s">
        <v>519</v>
      </c>
    </row>
  </sheetData>
  <mergeCells count="10">
    <mergeCell ref="E11:F11"/>
    <mergeCell ref="A5:G5"/>
    <mergeCell ref="G7:G8"/>
    <mergeCell ref="E7:F8"/>
    <mergeCell ref="E9:F9"/>
    <mergeCell ref="E10:F10"/>
    <mergeCell ref="D7:D8"/>
    <mergeCell ref="A7:A8"/>
    <mergeCell ref="C7:C8"/>
    <mergeCell ref="B7:B8"/>
  </mergeCells>
  <phoneticPr fontId="6" type="noConversion"/>
  <pageMargins left="0.75" right="0.75" top="1" bottom="1" header="0.5" footer="0.5"/>
  <pageSetup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P20"/>
  <sheetViews>
    <sheetView topLeftCell="A10" zoomScaleSheetLayoutView="75" workbookViewId="0">
      <selection activeCell="D15" sqref="D15"/>
    </sheetView>
  </sheetViews>
  <sheetFormatPr defaultRowHeight="15.75"/>
  <cols>
    <col min="1" max="1" width="7.28515625" style="2" customWidth="1"/>
    <col min="2" max="2" width="41" style="2" customWidth="1"/>
    <col min="3" max="3" width="31.85546875" style="2" customWidth="1"/>
    <col min="4" max="4" width="31.28515625" style="2" customWidth="1"/>
    <col min="5" max="5" width="23.7109375" style="2" customWidth="1"/>
    <col min="6" max="6" width="24.7109375" style="2" customWidth="1"/>
    <col min="7" max="7" width="18.42578125" style="2" customWidth="1"/>
    <col min="8" max="8" width="29.85546875" style="2" customWidth="1"/>
    <col min="9" max="9" width="29.140625" style="2" customWidth="1"/>
    <col min="10" max="10" width="33" style="2" customWidth="1"/>
    <col min="11" max="11" width="29.85546875" style="2" customWidth="1"/>
    <col min="12" max="12" width="34.28515625" style="2" customWidth="1"/>
    <col min="13" max="13" width="27.140625" style="2" customWidth="1"/>
    <col min="14" max="14" width="36.85546875" style="2" customWidth="1"/>
    <col min="15" max="16384" width="9.140625" style="2"/>
  </cols>
  <sheetData>
    <row r="1" spans="1:16" s="16" customFormat="1" ht="27.75" customHeight="1">
      <c r="G1" s="16" t="s">
        <v>34</v>
      </c>
    </row>
    <row r="2" spans="1:16">
      <c r="A2" s="1" t="s">
        <v>501</v>
      </c>
      <c r="M2" s="512"/>
      <c r="N2" s="512"/>
    </row>
    <row r="3" spans="1:16">
      <c r="A3" s="1" t="s">
        <v>502</v>
      </c>
      <c r="M3" s="1"/>
      <c r="N3" s="21" t="s">
        <v>12</v>
      </c>
    </row>
    <row r="4" spans="1:16"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6">
      <c r="A5" s="500" t="s">
        <v>86</v>
      </c>
      <c r="B5" s="500"/>
      <c r="C5" s="500"/>
      <c r="D5" s="500"/>
      <c r="E5" s="500"/>
      <c r="F5" s="500"/>
      <c r="G5" s="500"/>
      <c r="H5" s="33"/>
      <c r="I5" s="33"/>
      <c r="J5" s="33"/>
      <c r="K5" s="33"/>
      <c r="L5" s="33"/>
      <c r="M5" s="33"/>
      <c r="N5" s="33"/>
    </row>
    <row r="6" spans="1:16">
      <c r="B6" s="35"/>
      <c r="C6" s="35"/>
      <c r="E6" s="35"/>
      <c r="F6" s="35"/>
      <c r="G6" s="266" t="s">
        <v>7</v>
      </c>
      <c r="I6" s="35"/>
      <c r="J6" s="35"/>
      <c r="K6" s="35"/>
      <c r="L6" s="35"/>
      <c r="M6" s="35"/>
      <c r="N6" s="35"/>
    </row>
    <row r="7" spans="1:16" s="39" customFormat="1" ht="42" customHeight="1">
      <c r="A7" s="489" t="s">
        <v>14</v>
      </c>
      <c r="B7" s="510" t="s">
        <v>15</v>
      </c>
      <c r="C7" s="448" t="s">
        <v>620</v>
      </c>
      <c r="D7" s="448" t="s">
        <v>499</v>
      </c>
      <c r="E7" s="513" t="s">
        <v>615</v>
      </c>
      <c r="F7" s="514"/>
      <c r="G7" s="515" t="s">
        <v>619</v>
      </c>
      <c r="H7" s="36"/>
      <c r="I7" s="36"/>
      <c r="J7" s="36"/>
      <c r="K7" s="36"/>
      <c r="L7" s="36"/>
      <c r="M7" s="37"/>
      <c r="N7" s="38"/>
      <c r="O7" s="38"/>
      <c r="P7" s="38"/>
    </row>
    <row r="8" spans="1:16" s="39" customFormat="1" ht="54" customHeight="1">
      <c r="A8" s="489"/>
      <c r="B8" s="511"/>
      <c r="C8" s="449"/>
      <c r="D8" s="449"/>
      <c r="E8" s="20" t="s">
        <v>4</v>
      </c>
      <c r="F8" s="40" t="s">
        <v>81</v>
      </c>
      <c r="G8" s="515"/>
      <c r="H8" s="38"/>
      <c r="I8" s="38"/>
      <c r="J8" s="38"/>
      <c r="K8" s="38"/>
      <c r="L8" s="38"/>
      <c r="M8" s="38"/>
      <c r="N8" s="38"/>
      <c r="O8" s="38"/>
      <c r="P8" s="38"/>
    </row>
    <row r="9" spans="1:16" s="11" customFormat="1" ht="45" customHeight="1">
      <c r="A9" s="43" t="s">
        <v>94</v>
      </c>
      <c r="B9" s="34" t="s">
        <v>76</v>
      </c>
      <c r="C9" s="210">
        <v>0</v>
      </c>
      <c r="D9" s="210">
        <v>0</v>
      </c>
      <c r="E9" s="210">
        <v>0</v>
      </c>
      <c r="F9" s="210">
        <v>0</v>
      </c>
      <c r="G9" s="362">
        <v>0</v>
      </c>
      <c r="H9" s="7"/>
      <c r="I9" s="7"/>
      <c r="J9" s="7"/>
      <c r="K9" s="7"/>
      <c r="L9" s="7"/>
      <c r="M9" s="7"/>
      <c r="N9" s="7"/>
      <c r="O9" s="7"/>
      <c r="P9" s="7"/>
    </row>
    <row r="10" spans="1:16" s="11" customFormat="1" ht="45" customHeight="1">
      <c r="A10" s="43" t="s">
        <v>95</v>
      </c>
      <c r="B10" s="34" t="s">
        <v>605</v>
      </c>
      <c r="C10" s="210">
        <v>417071</v>
      </c>
      <c r="D10" s="210">
        <v>500000</v>
      </c>
      <c r="E10" s="210">
        <v>125000</v>
      </c>
      <c r="F10" s="210"/>
      <c r="G10" s="362">
        <f>IF(E10=0,"",F10/E10)</f>
        <v>0</v>
      </c>
      <c r="H10" s="7"/>
      <c r="I10" s="7"/>
      <c r="J10" s="7"/>
      <c r="K10" s="7"/>
      <c r="L10" s="7"/>
      <c r="M10" s="7"/>
      <c r="N10" s="7"/>
      <c r="O10" s="7"/>
      <c r="P10" s="7"/>
    </row>
    <row r="11" spans="1:16" s="11" customFormat="1" ht="55.5" customHeight="1">
      <c r="A11" s="43" t="s">
        <v>96</v>
      </c>
      <c r="B11" s="34" t="s">
        <v>72</v>
      </c>
      <c r="C11" s="210">
        <v>0</v>
      </c>
      <c r="D11" s="210">
        <v>0</v>
      </c>
      <c r="E11" s="210">
        <v>0</v>
      </c>
      <c r="F11" s="210">
        <v>0</v>
      </c>
      <c r="G11" s="362">
        <v>0</v>
      </c>
      <c r="H11" s="7"/>
      <c r="I11" s="7"/>
      <c r="J11" s="7"/>
      <c r="K11" s="7"/>
      <c r="L11" s="7"/>
      <c r="M11" s="7"/>
      <c r="N11" s="7"/>
      <c r="O11" s="7"/>
      <c r="P11" s="7"/>
    </row>
    <row r="12" spans="1:16" s="11" customFormat="1" ht="45" customHeight="1">
      <c r="A12" s="43" t="s">
        <v>97</v>
      </c>
      <c r="B12" s="34" t="s">
        <v>73</v>
      </c>
      <c r="C12" s="210">
        <v>0</v>
      </c>
      <c r="D12" s="210">
        <v>0</v>
      </c>
      <c r="E12" s="210">
        <v>0</v>
      </c>
      <c r="F12" s="210">
        <v>0</v>
      </c>
      <c r="G12" s="362">
        <v>0</v>
      </c>
      <c r="H12" s="7"/>
      <c r="I12" s="7"/>
      <c r="J12" s="7"/>
      <c r="K12" s="7"/>
      <c r="L12" s="7"/>
      <c r="M12" s="7"/>
      <c r="N12" s="7"/>
      <c r="O12" s="7"/>
      <c r="P12" s="7"/>
    </row>
    <row r="13" spans="1:16" s="11" customFormat="1" ht="45" customHeight="1">
      <c r="A13" s="43" t="s">
        <v>98</v>
      </c>
      <c r="B13" s="34" t="s">
        <v>74</v>
      </c>
      <c r="C13" s="210">
        <v>525000</v>
      </c>
      <c r="D13" s="210">
        <v>500000</v>
      </c>
      <c r="E13" s="210">
        <v>125000</v>
      </c>
      <c r="F13" s="210"/>
      <c r="G13" s="362">
        <f>IF(E13=0,"",F13/E13)</f>
        <v>0</v>
      </c>
      <c r="H13" s="7"/>
      <c r="I13" s="7"/>
      <c r="J13" s="7"/>
      <c r="K13" s="7"/>
      <c r="L13" s="7"/>
      <c r="M13" s="7"/>
      <c r="N13" s="7"/>
      <c r="O13" s="7"/>
      <c r="P13" s="7"/>
    </row>
    <row r="14" spans="1:16" s="11" customFormat="1" ht="46.5" customHeight="1">
      <c r="A14" s="43" t="s">
        <v>99</v>
      </c>
      <c r="B14" s="34" t="s">
        <v>75</v>
      </c>
      <c r="C14" s="210">
        <v>262848</v>
      </c>
      <c r="D14" s="210">
        <v>800000</v>
      </c>
      <c r="E14" s="210">
        <v>0</v>
      </c>
      <c r="F14" s="210"/>
      <c r="G14" s="362">
        <v>0</v>
      </c>
      <c r="H14" s="7"/>
      <c r="I14" s="7"/>
      <c r="J14" s="7"/>
      <c r="K14" s="7"/>
      <c r="L14" s="7"/>
      <c r="M14" s="7"/>
      <c r="N14" s="7"/>
      <c r="O14" s="7"/>
      <c r="P14" s="7"/>
    </row>
    <row r="15" spans="1:16" s="11" customFormat="1" ht="46.5" customHeight="1">
      <c r="A15" s="43" t="s">
        <v>100</v>
      </c>
      <c r="B15" s="34" t="s">
        <v>87</v>
      </c>
      <c r="C15" s="210">
        <v>0</v>
      </c>
      <c r="D15" s="210">
        <v>0</v>
      </c>
      <c r="E15" s="210">
        <v>0</v>
      </c>
      <c r="F15" s="210">
        <v>0</v>
      </c>
      <c r="G15" s="362">
        <v>0</v>
      </c>
      <c r="H15" s="7"/>
      <c r="I15" s="7"/>
      <c r="J15" s="7"/>
      <c r="K15" s="7"/>
      <c r="L15" s="7"/>
      <c r="M15" s="7"/>
      <c r="N15" s="7"/>
      <c r="O15" s="7"/>
      <c r="P15" s="7"/>
    </row>
    <row r="17" spans="1:6">
      <c r="B17" s="363"/>
    </row>
    <row r="19" spans="1:6" ht="20.25" customHeight="1">
      <c r="A19" s="84" t="s">
        <v>623</v>
      </c>
      <c r="B19" s="4"/>
      <c r="D19" s="42" t="s">
        <v>89</v>
      </c>
      <c r="E19" s="78" t="s">
        <v>599</v>
      </c>
    </row>
    <row r="20" spans="1:6" ht="20.25" customHeight="1">
      <c r="B20" s="4"/>
      <c r="C20" s="41"/>
      <c r="D20" s="41"/>
      <c r="F20" s="42"/>
    </row>
  </sheetData>
  <mergeCells count="8">
    <mergeCell ref="A5:G5"/>
    <mergeCell ref="B7:B8"/>
    <mergeCell ref="C7:C8"/>
    <mergeCell ref="M2:N2"/>
    <mergeCell ref="A7:A8"/>
    <mergeCell ref="D7:D8"/>
    <mergeCell ref="E7:F7"/>
    <mergeCell ref="G7:G8"/>
  </mergeCells>
  <phoneticPr fontId="6" type="noConversion"/>
  <pageMargins left="0.75" right="0.75" top="1" bottom="1" header="0.5" footer="0.5"/>
  <pageSetup scale="6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2:Q126"/>
  <sheetViews>
    <sheetView topLeftCell="A7" zoomScaleSheetLayoutView="100" workbookViewId="0">
      <selection activeCell="H29" sqref="H29"/>
    </sheetView>
  </sheetViews>
  <sheetFormatPr defaultRowHeight="15"/>
  <cols>
    <col min="1" max="1" width="8.42578125" style="413" customWidth="1"/>
    <col min="2" max="2" width="50.85546875" style="413" customWidth="1"/>
    <col min="3" max="3" width="18.42578125" style="423" customWidth="1"/>
    <col min="4" max="4" width="20.140625" style="424" customWidth="1"/>
    <col min="5" max="5" width="16.85546875" style="423" customWidth="1"/>
    <col min="6" max="6" width="16.7109375" style="423" customWidth="1"/>
    <col min="7" max="7" width="17.140625" style="425" customWidth="1"/>
    <col min="8" max="8" width="20.140625" style="402" customWidth="1"/>
    <col min="9" max="9" width="11.7109375" style="388" bestFit="1" customWidth="1"/>
    <col min="10" max="10" width="10.140625" style="388" bestFit="1" customWidth="1"/>
    <col min="11" max="11" width="9.140625" style="388"/>
    <col min="12" max="12" width="9.140625" style="412"/>
    <col min="13" max="16384" width="9.140625" style="413"/>
  </cols>
  <sheetData>
    <row r="2" spans="1:8" ht="15.75">
      <c r="A2" s="269"/>
      <c r="B2" s="269"/>
      <c r="C2" s="270"/>
      <c r="D2" s="271"/>
      <c r="E2" s="270"/>
      <c r="F2" s="270"/>
      <c r="G2" s="386" t="s">
        <v>35</v>
      </c>
      <c r="H2" s="387"/>
    </row>
    <row r="3" spans="1:8" ht="15.75">
      <c r="A3" s="273" t="s">
        <v>501</v>
      </c>
      <c r="B3" s="274"/>
      <c r="C3" s="275"/>
      <c r="D3" s="276"/>
      <c r="E3" s="275"/>
      <c r="F3" s="275"/>
      <c r="G3" s="389"/>
      <c r="H3" s="390"/>
    </row>
    <row r="4" spans="1:8" ht="15.75">
      <c r="A4" s="273" t="s">
        <v>502</v>
      </c>
      <c r="B4" s="274"/>
      <c r="C4" s="275"/>
      <c r="D4" s="276"/>
      <c r="E4" s="275"/>
      <c r="F4" s="275"/>
      <c r="G4" s="389"/>
      <c r="H4" s="390"/>
    </row>
    <row r="5" spans="1:8" ht="15.75">
      <c r="A5" s="273"/>
      <c r="B5" s="277"/>
      <c r="C5" s="275"/>
      <c r="D5" s="276"/>
      <c r="E5" s="275"/>
      <c r="F5" s="275"/>
      <c r="G5" s="389"/>
      <c r="H5" s="390"/>
    </row>
    <row r="6" spans="1:8" ht="15.75">
      <c r="A6" s="516" t="s">
        <v>219</v>
      </c>
      <c r="B6" s="516"/>
      <c r="C6" s="516"/>
      <c r="D6" s="516"/>
      <c r="E6" s="516"/>
      <c r="F6" s="516"/>
      <c r="G6" s="516"/>
      <c r="H6" s="391"/>
    </row>
    <row r="7" spans="1:8" ht="15.75">
      <c r="A7" s="269"/>
      <c r="B7" s="269"/>
      <c r="C7" s="270"/>
      <c r="D7" s="271"/>
      <c r="E7" s="270"/>
      <c r="F7" s="278"/>
      <c r="G7" s="392"/>
      <c r="H7" s="387"/>
    </row>
    <row r="8" spans="1:8" ht="15.75">
      <c r="A8" s="269"/>
      <c r="B8" s="269"/>
      <c r="C8" s="279"/>
      <c r="D8" s="271"/>
      <c r="E8" s="270"/>
      <c r="F8" s="270"/>
      <c r="G8" s="393" t="s">
        <v>7</v>
      </c>
      <c r="H8" s="387"/>
    </row>
    <row r="9" spans="1:8" ht="27.75" customHeight="1">
      <c r="A9" s="517" t="s">
        <v>13</v>
      </c>
      <c r="B9" s="519" t="s">
        <v>0</v>
      </c>
      <c r="C9" s="477" t="s">
        <v>498</v>
      </c>
      <c r="D9" s="477" t="s">
        <v>499</v>
      </c>
      <c r="E9" s="479" t="s">
        <v>621</v>
      </c>
      <c r="F9" s="521"/>
      <c r="G9" s="522" t="s">
        <v>622</v>
      </c>
      <c r="H9" s="387"/>
    </row>
    <row r="10" spans="1:8" ht="35.25" customHeight="1">
      <c r="A10" s="518"/>
      <c r="B10" s="520"/>
      <c r="C10" s="478"/>
      <c r="D10" s="478"/>
      <c r="E10" s="280" t="s">
        <v>4</v>
      </c>
      <c r="F10" s="280" t="s">
        <v>81</v>
      </c>
      <c r="G10" s="523"/>
      <c r="H10" s="387"/>
    </row>
    <row r="11" spans="1:8" ht="15.75">
      <c r="A11" s="281"/>
      <c r="B11" s="282" t="s">
        <v>1</v>
      </c>
      <c r="C11" s="283"/>
      <c r="D11" s="284"/>
      <c r="E11" s="283"/>
      <c r="F11" s="283"/>
      <c r="G11" s="394"/>
      <c r="H11" s="387"/>
    </row>
    <row r="12" spans="1:8" ht="15.75">
      <c r="A12" s="285" t="s">
        <v>521</v>
      </c>
      <c r="B12" s="395" t="s">
        <v>522</v>
      </c>
      <c r="C12" s="286"/>
      <c r="D12" s="301">
        <f>SUM(D13:D19)</f>
        <v>7250000</v>
      </c>
      <c r="E12" s="431">
        <v>2500000</v>
      </c>
      <c r="F12" s="396">
        <f>F13+F14+F15+F16+F17</f>
        <v>1395569</v>
      </c>
      <c r="G12" s="397">
        <f>IF(F12=0,"0",F12/D12)</f>
        <v>0.19249227586206896</v>
      </c>
      <c r="H12" s="387"/>
    </row>
    <row r="13" spans="1:8" ht="15.75">
      <c r="A13" s="285"/>
      <c r="B13" s="398" t="s">
        <v>523</v>
      </c>
      <c r="C13" s="399"/>
      <c r="D13" s="400">
        <v>1800000</v>
      </c>
      <c r="E13" s="396">
        <v>0</v>
      </c>
      <c r="F13" s="396">
        <v>854449</v>
      </c>
      <c r="G13" s="397">
        <f t="shared" ref="G13:G76" si="0">IF(F13=0,"0",F13/D13)</f>
        <v>0.47469388888888892</v>
      </c>
      <c r="H13" s="387"/>
    </row>
    <row r="14" spans="1:8" ht="15.75">
      <c r="A14" s="285"/>
      <c r="B14" s="398" t="s">
        <v>524</v>
      </c>
      <c r="C14" s="399"/>
      <c r="D14" s="400">
        <v>1700000</v>
      </c>
      <c r="E14" s="396">
        <v>0</v>
      </c>
      <c r="F14" s="396">
        <v>541120</v>
      </c>
      <c r="G14" s="397">
        <f t="shared" si="0"/>
        <v>0.31830588235294116</v>
      </c>
      <c r="H14" s="387"/>
    </row>
    <row r="15" spans="1:8" ht="15.75">
      <c r="A15" s="285"/>
      <c r="B15" s="398" t="s">
        <v>525</v>
      </c>
      <c r="C15" s="286"/>
      <c r="D15" s="400">
        <v>500000</v>
      </c>
      <c r="E15" s="396">
        <v>0</v>
      </c>
      <c r="F15" s="396">
        <v>0</v>
      </c>
      <c r="G15" s="397" t="str">
        <f t="shared" si="0"/>
        <v>0</v>
      </c>
      <c r="H15" s="387"/>
    </row>
    <row r="16" spans="1:8" ht="15.75">
      <c r="A16" s="285"/>
      <c r="B16" s="398" t="s">
        <v>526</v>
      </c>
      <c r="C16" s="286"/>
      <c r="D16" s="400">
        <v>500000</v>
      </c>
      <c r="E16" s="396">
        <v>0</v>
      </c>
      <c r="F16" s="396">
        <v>0</v>
      </c>
      <c r="G16" s="397" t="str">
        <f t="shared" si="0"/>
        <v>0</v>
      </c>
      <c r="H16" s="401"/>
    </row>
    <row r="17" spans="1:8" ht="15.75">
      <c r="A17" s="288"/>
      <c r="B17" s="398" t="s">
        <v>527</v>
      </c>
      <c r="C17" s="286"/>
      <c r="D17" s="400">
        <v>500000</v>
      </c>
      <c r="E17" s="396">
        <v>0</v>
      </c>
      <c r="F17" s="396">
        <v>0</v>
      </c>
      <c r="G17" s="397" t="str">
        <f t="shared" si="0"/>
        <v>0</v>
      </c>
    </row>
    <row r="18" spans="1:8" ht="30">
      <c r="A18" s="285"/>
      <c r="B18" s="398" t="s">
        <v>528</v>
      </c>
      <c r="C18" s="286"/>
      <c r="D18" s="400">
        <v>750000</v>
      </c>
      <c r="E18" s="430">
        <v>750000</v>
      </c>
      <c r="F18" s="396">
        <f>137710+8667</f>
        <v>146377</v>
      </c>
      <c r="G18" s="397">
        <f t="shared" si="0"/>
        <v>0.19516933333333333</v>
      </c>
    </row>
    <row r="19" spans="1:8" ht="15.75">
      <c r="A19" s="285"/>
      <c r="B19" s="398" t="s">
        <v>529</v>
      </c>
      <c r="C19" s="396"/>
      <c r="D19" s="400">
        <v>1500000</v>
      </c>
      <c r="E19" s="396">
        <v>0</v>
      </c>
      <c r="F19" s="396">
        <v>709995</v>
      </c>
      <c r="G19" s="397">
        <f t="shared" si="0"/>
        <v>0.47332999999999997</v>
      </c>
    </row>
    <row r="20" spans="1:8" ht="15.75">
      <c r="A20" s="285" t="s">
        <v>530</v>
      </c>
      <c r="B20" s="395" t="s">
        <v>531</v>
      </c>
      <c r="C20" s="399"/>
      <c r="D20" s="301">
        <v>1500000</v>
      </c>
      <c r="E20" s="301">
        <v>0</v>
      </c>
      <c r="F20" s="396">
        <v>0</v>
      </c>
      <c r="G20" s="397" t="str">
        <f t="shared" si="0"/>
        <v>0</v>
      </c>
    </row>
    <row r="21" spans="1:8" ht="15.75">
      <c r="A21" s="285" t="s">
        <v>532</v>
      </c>
      <c r="B21" s="395" t="s">
        <v>533</v>
      </c>
      <c r="C21" s="286"/>
      <c r="D21" s="301">
        <f>SUM(D22:D23)</f>
        <v>18000000</v>
      </c>
      <c r="E21" s="431">
        <f>E22+E23</f>
        <v>15494000</v>
      </c>
      <c r="F21" s="301">
        <f>F22+F23</f>
        <v>0</v>
      </c>
      <c r="G21" s="397" t="str">
        <f t="shared" si="0"/>
        <v>0</v>
      </c>
    </row>
    <row r="22" spans="1:8" ht="15.75">
      <c r="A22" s="285"/>
      <c r="B22" s="398" t="s">
        <v>534</v>
      </c>
      <c r="C22" s="286"/>
      <c r="D22" s="400">
        <v>8000000</v>
      </c>
      <c r="E22" s="396">
        <v>6886222</v>
      </c>
      <c r="F22" s="396">
        <v>0</v>
      </c>
      <c r="G22" s="397" t="str">
        <f t="shared" si="0"/>
        <v>0</v>
      </c>
    </row>
    <row r="23" spans="1:8" ht="15.75">
      <c r="A23" s="285"/>
      <c r="B23" s="398" t="s">
        <v>535</v>
      </c>
      <c r="C23" s="286"/>
      <c r="D23" s="400">
        <v>10000000</v>
      </c>
      <c r="E23" s="396">
        <v>8607778</v>
      </c>
      <c r="F23" s="396">
        <v>0</v>
      </c>
      <c r="G23" s="397" t="str">
        <f t="shared" si="0"/>
        <v>0</v>
      </c>
    </row>
    <row r="24" spans="1:8" ht="15.75">
      <c r="A24" s="285" t="s">
        <v>536</v>
      </c>
      <c r="B24" s="403" t="s">
        <v>537</v>
      </c>
      <c r="C24" s="286"/>
      <c r="D24" s="301">
        <f>SUM(D25:D28)</f>
        <v>80000000</v>
      </c>
      <c r="E24" s="431">
        <f>E25+E26+E27+E28</f>
        <v>54909000</v>
      </c>
      <c r="F24" s="301">
        <f>F25+F26+F27+F28</f>
        <v>9578011</v>
      </c>
      <c r="G24" s="397">
        <f t="shared" si="0"/>
        <v>0.1197251375</v>
      </c>
    </row>
    <row r="25" spans="1:8" ht="15.75">
      <c r="A25" s="285"/>
      <c r="B25" s="398" t="s">
        <v>538</v>
      </c>
      <c r="C25" s="286"/>
      <c r="D25" s="400">
        <v>65000000</v>
      </c>
      <c r="E25" s="396">
        <f>40625000+1984000</f>
        <v>42609000</v>
      </c>
      <c r="F25" s="396">
        <v>0</v>
      </c>
      <c r="G25" s="397" t="str">
        <f t="shared" si="0"/>
        <v>0</v>
      </c>
    </row>
    <row r="26" spans="1:8" ht="15.75">
      <c r="A26" s="285"/>
      <c r="B26" s="398" t="s">
        <v>539</v>
      </c>
      <c r="C26" s="399"/>
      <c r="D26" s="400">
        <v>4500000</v>
      </c>
      <c r="E26" s="396">
        <v>4300000</v>
      </c>
      <c r="F26" s="396">
        <v>4178372</v>
      </c>
      <c r="G26" s="397">
        <f t="shared" si="0"/>
        <v>0.92852711111111108</v>
      </c>
    </row>
    <row r="27" spans="1:8" ht="15.75">
      <c r="A27" s="285"/>
      <c r="B27" s="398" t="s">
        <v>540</v>
      </c>
      <c r="C27" s="286"/>
      <c r="D27" s="400">
        <v>2500000</v>
      </c>
      <c r="E27" s="396">
        <v>2000000</v>
      </c>
      <c r="F27" s="396">
        <v>0</v>
      </c>
      <c r="G27" s="397" t="str">
        <f t="shared" si="0"/>
        <v>0</v>
      </c>
    </row>
    <row r="28" spans="1:8" ht="15.75">
      <c r="A28" s="285"/>
      <c r="B28" s="398" t="s">
        <v>541</v>
      </c>
      <c r="C28" s="399"/>
      <c r="D28" s="400">
        <v>8000000</v>
      </c>
      <c r="E28" s="396">
        <v>6000000</v>
      </c>
      <c r="F28" s="396">
        <v>5399639</v>
      </c>
      <c r="G28" s="397">
        <f t="shared" si="0"/>
        <v>0.67495487499999995</v>
      </c>
      <c r="H28" s="402">
        <f>+F28*1.2</f>
        <v>6479566.7999999998</v>
      </c>
    </row>
    <row r="29" spans="1:8" ht="15.75">
      <c r="A29" s="285" t="s">
        <v>419</v>
      </c>
      <c r="B29" s="395" t="s">
        <v>542</v>
      </c>
      <c r="C29" s="399"/>
      <c r="D29" s="301">
        <v>2100000</v>
      </c>
      <c r="E29" s="431">
        <v>1175000</v>
      </c>
      <c r="F29" s="396">
        <v>922679</v>
      </c>
      <c r="G29" s="397">
        <f t="shared" si="0"/>
        <v>0.43937095238095236</v>
      </c>
    </row>
    <row r="30" spans="1:8" ht="15.75">
      <c r="A30" s="285" t="s">
        <v>420</v>
      </c>
      <c r="B30" s="395" t="s">
        <v>543</v>
      </c>
      <c r="C30" s="399"/>
      <c r="D30" s="301">
        <v>2100000</v>
      </c>
      <c r="E30" s="301">
        <v>0</v>
      </c>
      <c r="F30" s="396">
        <v>0</v>
      </c>
      <c r="G30" s="397" t="str">
        <f t="shared" si="0"/>
        <v>0</v>
      </c>
    </row>
    <row r="31" spans="1:8" ht="15.75">
      <c r="A31" s="285" t="s">
        <v>421</v>
      </c>
      <c r="B31" s="395" t="s">
        <v>544</v>
      </c>
      <c r="C31" s="287">
        <v>548593</v>
      </c>
      <c r="D31" s="301">
        <v>600000</v>
      </c>
      <c r="E31" s="431">
        <v>437148</v>
      </c>
      <c r="F31" s="396">
        <v>90344</v>
      </c>
      <c r="G31" s="397">
        <f t="shared" si="0"/>
        <v>0.15057333333333334</v>
      </c>
    </row>
    <row r="32" spans="1:8" ht="15.75">
      <c r="A32" s="285" t="s">
        <v>422</v>
      </c>
      <c r="B32" s="395" t="s">
        <v>545</v>
      </c>
      <c r="C32" s="287">
        <v>1300739</v>
      </c>
      <c r="D32" s="301">
        <v>1600000</v>
      </c>
      <c r="E32" s="431">
        <v>1125000</v>
      </c>
      <c r="F32" s="396">
        <v>281968</v>
      </c>
      <c r="G32" s="397">
        <f t="shared" si="0"/>
        <v>0.17623</v>
      </c>
    </row>
    <row r="33" spans="1:7" ht="15.75">
      <c r="A33" s="285" t="s">
        <v>423</v>
      </c>
      <c r="B33" s="395" t="s">
        <v>546</v>
      </c>
      <c r="C33" s="287">
        <v>658730</v>
      </c>
      <c r="D33" s="301">
        <v>2000000</v>
      </c>
      <c r="E33" s="301">
        <v>0</v>
      </c>
      <c r="F33" s="396">
        <v>0</v>
      </c>
      <c r="G33" s="397" t="str">
        <f t="shared" si="0"/>
        <v>0</v>
      </c>
    </row>
    <row r="34" spans="1:7" ht="15.75">
      <c r="A34" s="285" t="s">
        <v>424</v>
      </c>
      <c r="B34" s="395" t="s">
        <v>547</v>
      </c>
      <c r="C34" s="287">
        <v>639105.80000000005</v>
      </c>
      <c r="D34" s="301">
        <v>770000</v>
      </c>
      <c r="E34" s="431">
        <v>770000</v>
      </c>
      <c r="F34" s="396">
        <v>190926</v>
      </c>
      <c r="G34" s="397">
        <f t="shared" si="0"/>
        <v>0.24795584415584415</v>
      </c>
    </row>
    <row r="35" spans="1:7" ht="15.75">
      <c r="A35" s="285" t="s">
        <v>425</v>
      </c>
      <c r="B35" s="395" t="s">
        <v>548</v>
      </c>
      <c r="C35" s="286"/>
      <c r="D35" s="301">
        <v>33000000</v>
      </c>
      <c r="E35" s="431">
        <v>8250000</v>
      </c>
      <c r="F35" s="396">
        <v>9290158</v>
      </c>
      <c r="G35" s="397">
        <f t="shared" si="0"/>
        <v>0.28151993939393938</v>
      </c>
    </row>
    <row r="36" spans="1:7" ht="15.75">
      <c r="A36" s="281"/>
      <c r="B36" s="282" t="s">
        <v>2</v>
      </c>
      <c r="C36" s="283"/>
      <c r="D36" s="302"/>
      <c r="E36" s="404"/>
      <c r="F36" s="404"/>
      <c r="G36" s="405" t="str">
        <f t="shared" si="0"/>
        <v>0</v>
      </c>
    </row>
    <row r="37" spans="1:7" ht="15.75">
      <c r="A37" s="285" t="s">
        <v>521</v>
      </c>
      <c r="B37" s="289" t="s">
        <v>549</v>
      </c>
      <c r="C37" s="286"/>
      <c r="D37" s="301">
        <v>1700000</v>
      </c>
      <c r="E37" s="430">
        <v>850000</v>
      </c>
      <c r="F37" s="396">
        <v>637246</v>
      </c>
      <c r="G37" s="397">
        <f t="shared" si="0"/>
        <v>0.3748505882352941</v>
      </c>
    </row>
    <row r="38" spans="1:7" ht="31.5">
      <c r="A38" s="285" t="s">
        <v>530</v>
      </c>
      <c r="B38" s="290" t="s">
        <v>550</v>
      </c>
      <c r="C38" s="286"/>
      <c r="D38" s="301">
        <v>1200000</v>
      </c>
      <c r="E38" s="396">
        <v>0</v>
      </c>
      <c r="F38" s="396">
        <v>0</v>
      </c>
      <c r="G38" s="397" t="str">
        <f t="shared" si="0"/>
        <v>0</v>
      </c>
    </row>
    <row r="39" spans="1:7" ht="15.75">
      <c r="A39" s="285" t="s">
        <v>532</v>
      </c>
      <c r="B39" s="289" t="s">
        <v>551</v>
      </c>
      <c r="C39" s="286"/>
      <c r="D39" s="301">
        <v>1000000</v>
      </c>
      <c r="E39" s="396">
        <v>0</v>
      </c>
      <c r="F39" s="396">
        <v>0</v>
      </c>
      <c r="G39" s="397" t="str">
        <f t="shared" si="0"/>
        <v>0</v>
      </c>
    </row>
    <row r="40" spans="1:7" ht="15.75">
      <c r="A40" s="285" t="s">
        <v>536</v>
      </c>
      <c r="B40" s="289" t="s">
        <v>552</v>
      </c>
      <c r="C40" s="286"/>
      <c r="D40" s="301">
        <v>3000000</v>
      </c>
      <c r="E40" s="396">
        <v>0</v>
      </c>
      <c r="F40" s="396">
        <v>35649</v>
      </c>
      <c r="G40" s="397">
        <f t="shared" si="0"/>
        <v>1.1882999999999999E-2</v>
      </c>
    </row>
    <row r="41" spans="1:7" ht="31.5">
      <c r="A41" s="285" t="s">
        <v>419</v>
      </c>
      <c r="B41" s="290" t="s">
        <v>553</v>
      </c>
      <c r="C41" s="286"/>
      <c r="D41" s="301">
        <v>8000000</v>
      </c>
      <c r="E41" s="430">
        <v>3000000</v>
      </c>
      <c r="F41" s="396">
        <v>0</v>
      </c>
      <c r="G41" s="397" t="str">
        <f t="shared" si="0"/>
        <v>0</v>
      </c>
    </row>
    <row r="42" spans="1:7" ht="15.75">
      <c r="A42" s="285" t="s">
        <v>420</v>
      </c>
      <c r="B42" s="289" t="s">
        <v>554</v>
      </c>
      <c r="C42" s="287"/>
      <c r="D42" s="301">
        <v>2500000</v>
      </c>
      <c r="E42" s="430">
        <v>2500000</v>
      </c>
      <c r="F42" s="396">
        <v>0</v>
      </c>
      <c r="G42" s="397" t="str">
        <f t="shared" si="0"/>
        <v>0</v>
      </c>
    </row>
    <row r="43" spans="1:7" ht="15.75">
      <c r="A43" s="285" t="s">
        <v>421</v>
      </c>
      <c r="B43" s="291" t="s">
        <v>606</v>
      </c>
      <c r="C43" s="286"/>
      <c r="D43" s="301">
        <v>1800000</v>
      </c>
      <c r="E43" s="396">
        <v>0</v>
      </c>
      <c r="F43" s="396">
        <v>209654</v>
      </c>
      <c r="G43" s="397">
        <f t="shared" si="0"/>
        <v>0.11647444444444445</v>
      </c>
    </row>
    <row r="44" spans="1:7" ht="31.5">
      <c r="A44" s="285" t="s">
        <v>422</v>
      </c>
      <c r="B44" s="292" t="s">
        <v>555</v>
      </c>
      <c r="C44" s="286"/>
      <c r="D44" s="301">
        <v>11620000</v>
      </c>
      <c r="E44" s="430">
        <v>6000000</v>
      </c>
      <c r="F44" s="396">
        <v>0</v>
      </c>
      <c r="G44" s="397" t="str">
        <f t="shared" si="0"/>
        <v>0</v>
      </c>
    </row>
    <row r="45" spans="1:7" ht="15.75">
      <c r="A45" s="285" t="s">
        <v>423</v>
      </c>
      <c r="B45" s="291" t="s">
        <v>556</v>
      </c>
      <c r="C45" s="286"/>
      <c r="D45" s="301">
        <v>1500000</v>
      </c>
      <c r="E45" s="396"/>
      <c r="F45" s="406">
        <v>423750</v>
      </c>
      <c r="G45" s="397">
        <f t="shared" si="0"/>
        <v>0.28249999999999997</v>
      </c>
    </row>
    <row r="46" spans="1:7" ht="15.75">
      <c r="A46" s="285" t="s">
        <v>424</v>
      </c>
      <c r="B46" s="291" t="s">
        <v>557</v>
      </c>
      <c r="C46" s="286"/>
      <c r="D46" s="301">
        <v>15000000</v>
      </c>
      <c r="E46" s="430">
        <v>5000000</v>
      </c>
      <c r="F46" s="396">
        <v>0</v>
      </c>
      <c r="G46" s="397" t="str">
        <f t="shared" si="0"/>
        <v>0</v>
      </c>
    </row>
    <row r="47" spans="1:7" ht="15.75">
      <c r="A47" s="285" t="s">
        <v>425</v>
      </c>
      <c r="B47" s="291" t="s">
        <v>558</v>
      </c>
      <c r="C47" s="286"/>
      <c r="D47" s="301">
        <v>700000</v>
      </c>
      <c r="E47" s="396">
        <v>0</v>
      </c>
      <c r="F47" s="396">
        <v>0</v>
      </c>
      <c r="G47" s="397" t="str">
        <f t="shared" si="0"/>
        <v>0</v>
      </c>
    </row>
    <row r="48" spans="1:7" ht="15.75">
      <c r="A48" s="285" t="s">
        <v>426</v>
      </c>
      <c r="B48" s="291" t="s">
        <v>559</v>
      </c>
      <c r="C48" s="286"/>
      <c r="D48" s="301">
        <v>1800000</v>
      </c>
      <c r="E48" s="396">
        <v>0</v>
      </c>
      <c r="F48" s="396">
        <v>141958</v>
      </c>
      <c r="G48" s="397">
        <f t="shared" si="0"/>
        <v>7.886555555555555E-2</v>
      </c>
    </row>
    <row r="49" spans="1:7" ht="31.5">
      <c r="A49" s="285" t="s">
        <v>427</v>
      </c>
      <c r="B49" s="292" t="s">
        <v>560</v>
      </c>
      <c r="C49" s="286"/>
      <c r="D49" s="301">
        <v>2000000</v>
      </c>
      <c r="E49" s="396">
        <v>0</v>
      </c>
      <c r="F49" s="396">
        <v>0</v>
      </c>
      <c r="G49" s="397" t="str">
        <f t="shared" si="0"/>
        <v>0</v>
      </c>
    </row>
    <row r="50" spans="1:7" ht="15.75">
      <c r="A50" s="285" t="s">
        <v>126</v>
      </c>
      <c r="B50" s="291" t="s">
        <v>561</v>
      </c>
      <c r="C50" s="286"/>
      <c r="D50" s="301">
        <v>2360000</v>
      </c>
      <c r="E50" s="396">
        <v>0</v>
      </c>
      <c r="F50" s="396">
        <v>244925</v>
      </c>
      <c r="G50" s="397">
        <f t="shared" si="0"/>
        <v>0.10378177966101695</v>
      </c>
    </row>
    <row r="51" spans="1:7" ht="28.5">
      <c r="A51" s="285" t="s">
        <v>428</v>
      </c>
      <c r="B51" s="395" t="s">
        <v>562</v>
      </c>
      <c r="C51" s="286"/>
      <c r="D51" s="301">
        <f>SUM(D52:D56)</f>
        <v>1650000</v>
      </c>
      <c r="E51" s="430">
        <v>2000000</v>
      </c>
      <c r="F51" s="396">
        <v>0</v>
      </c>
      <c r="G51" s="397" t="str">
        <f t="shared" si="0"/>
        <v>0</v>
      </c>
    </row>
    <row r="52" spans="1:7" ht="15.75">
      <c r="A52" s="285"/>
      <c r="B52" s="398" t="s">
        <v>563</v>
      </c>
      <c r="C52" s="286"/>
      <c r="D52" s="407">
        <v>390000</v>
      </c>
      <c r="E52" s="396">
        <v>0</v>
      </c>
      <c r="F52" s="396">
        <v>0</v>
      </c>
      <c r="G52" s="397" t="str">
        <f t="shared" si="0"/>
        <v>0</v>
      </c>
    </row>
    <row r="53" spans="1:7" ht="15.75">
      <c r="A53" s="285"/>
      <c r="B53" s="398" t="s">
        <v>564</v>
      </c>
      <c r="C53" s="286"/>
      <c r="D53" s="407">
        <v>390000</v>
      </c>
      <c r="E53" s="396">
        <v>0</v>
      </c>
      <c r="F53" s="396">
        <v>0</v>
      </c>
      <c r="G53" s="397" t="str">
        <f t="shared" si="0"/>
        <v>0</v>
      </c>
    </row>
    <row r="54" spans="1:7" ht="15.75">
      <c r="A54" s="285"/>
      <c r="B54" s="398" t="s">
        <v>565</v>
      </c>
      <c r="C54" s="286"/>
      <c r="D54" s="407">
        <v>390000</v>
      </c>
      <c r="E54" s="396">
        <v>0</v>
      </c>
      <c r="F54" s="396">
        <v>0</v>
      </c>
      <c r="G54" s="397" t="str">
        <f t="shared" si="0"/>
        <v>0</v>
      </c>
    </row>
    <row r="55" spans="1:7" ht="30">
      <c r="A55" s="285"/>
      <c r="B55" s="398" t="s">
        <v>566</v>
      </c>
      <c r="C55" s="286"/>
      <c r="D55" s="407">
        <v>390000</v>
      </c>
      <c r="E55" s="396">
        <v>0</v>
      </c>
      <c r="F55" s="396">
        <v>0</v>
      </c>
      <c r="G55" s="397" t="str">
        <f t="shared" si="0"/>
        <v>0</v>
      </c>
    </row>
    <row r="56" spans="1:7" ht="15.75">
      <c r="A56" s="285"/>
      <c r="B56" s="408" t="s">
        <v>567</v>
      </c>
      <c r="C56" s="286"/>
      <c r="D56" s="407">
        <v>90000</v>
      </c>
      <c r="E56" s="396">
        <v>0</v>
      </c>
      <c r="F56" s="396">
        <v>0</v>
      </c>
      <c r="G56" s="397" t="str">
        <f t="shared" si="0"/>
        <v>0</v>
      </c>
    </row>
    <row r="57" spans="1:7" ht="28.5">
      <c r="A57" s="285" t="s">
        <v>429</v>
      </c>
      <c r="B57" s="403" t="s">
        <v>568</v>
      </c>
      <c r="C57" s="286"/>
      <c r="D57" s="301">
        <f>SUM(D58:D62)</f>
        <v>1650000</v>
      </c>
      <c r="E57" s="396">
        <v>0</v>
      </c>
      <c r="F57" s="396">
        <v>0</v>
      </c>
      <c r="G57" s="397" t="str">
        <f t="shared" si="0"/>
        <v>0</v>
      </c>
    </row>
    <row r="58" spans="1:7" ht="15.75">
      <c r="A58" s="285"/>
      <c r="B58" s="398" t="s">
        <v>569</v>
      </c>
      <c r="C58" s="286"/>
      <c r="D58" s="407">
        <v>350000</v>
      </c>
      <c r="E58" s="396">
        <v>0</v>
      </c>
      <c r="F58" s="396">
        <v>0</v>
      </c>
      <c r="G58" s="397" t="str">
        <f t="shared" si="0"/>
        <v>0</v>
      </c>
    </row>
    <row r="59" spans="1:7" ht="15.75">
      <c r="A59" s="285"/>
      <c r="B59" s="398" t="s">
        <v>570</v>
      </c>
      <c r="C59" s="286"/>
      <c r="D59" s="407">
        <v>380000</v>
      </c>
      <c r="E59" s="396">
        <v>0</v>
      </c>
      <c r="F59" s="396">
        <v>0</v>
      </c>
      <c r="G59" s="397" t="str">
        <f t="shared" si="0"/>
        <v>0</v>
      </c>
    </row>
    <row r="60" spans="1:7" ht="15.75">
      <c r="A60" s="285"/>
      <c r="B60" s="398" t="s">
        <v>571</v>
      </c>
      <c r="C60" s="286"/>
      <c r="D60" s="407">
        <v>380000</v>
      </c>
      <c r="E60" s="396">
        <v>0</v>
      </c>
      <c r="F60" s="396">
        <v>0</v>
      </c>
      <c r="G60" s="397" t="str">
        <f t="shared" si="0"/>
        <v>0</v>
      </c>
    </row>
    <row r="61" spans="1:7" ht="15.75">
      <c r="A61" s="285"/>
      <c r="B61" s="398" t="s">
        <v>572</v>
      </c>
      <c r="C61" s="286"/>
      <c r="D61" s="407">
        <v>380000</v>
      </c>
      <c r="E61" s="396">
        <v>0</v>
      </c>
      <c r="F61" s="396">
        <v>0</v>
      </c>
      <c r="G61" s="397" t="str">
        <f t="shared" si="0"/>
        <v>0</v>
      </c>
    </row>
    <row r="62" spans="1:7" ht="15.75">
      <c r="A62" s="285"/>
      <c r="B62" s="398" t="s">
        <v>573</v>
      </c>
      <c r="C62" s="286"/>
      <c r="D62" s="407">
        <v>160000</v>
      </c>
      <c r="E62" s="396">
        <v>0</v>
      </c>
      <c r="F62" s="396">
        <v>0</v>
      </c>
      <c r="G62" s="397" t="str">
        <f t="shared" si="0"/>
        <v>0</v>
      </c>
    </row>
    <row r="63" spans="1:7" ht="15.75">
      <c r="A63" s="285" t="s">
        <v>430</v>
      </c>
      <c r="B63" s="398" t="s">
        <v>607</v>
      </c>
      <c r="C63" s="286"/>
      <c r="D63" s="407">
        <v>0</v>
      </c>
      <c r="E63" s="396">
        <v>0</v>
      </c>
      <c r="F63" s="396">
        <v>0</v>
      </c>
      <c r="G63" s="409">
        <v>0</v>
      </c>
    </row>
    <row r="64" spans="1:7" ht="15.75">
      <c r="A64" s="281"/>
      <c r="B64" s="282" t="s">
        <v>3</v>
      </c>
      <c r="C64" s="283"/>
      <c r="D64" s="302"/>
      <c r="E64" s="404"/>
      <c r="F64" s="404"/>
      <c r="G64" s="405" t="str">
        <f t="shared" si="0"/>
        <v>0</v>
      </c>
    </row>
    <row r="65" spans="1:8" ht="31.5">
      <c r="A65" s="285" t="s">
        <v>521</v>
      </c>
      <c r="B65" s="292" t="s">
        <v>574</v>
      </c>
      <c r="C65" s="286"/>
      <c r="D65" s="301">
        <v>15000000</v>
      </c>
      <c r="E65" s="430">
        <v>17500000</v>
      </c>
      <c r="F65" s="396">
        <v>109340</v>
      </c>
      <c r="G65" s="397">
        <f t="shared" si="0"/>
        <v>7.2893333333333334E-3</v>
      </c>
    </row>
    <row r="66" spans="1:8" ht="15.75">
      <c r="A66" s="281"/>
      <c r="B66" s="282" t="s">
        <v>575</v>
      </c>
      <c r="C66" s="283"/>
      <c r="D66" s="302"/>
      <c r="E66" s="404"/>
      <c r="F66" s="404"/>
      <c r="G66" s="405" t="str">
        <f t="shared" si="0"/>
        <v>0</v>
      </c>
    </row>
    <row r="67" spans="1:8" ht="15.75">
      <c r="A67" s="285" t="s">
        <v>521</v>
      </c>
      <c r="B67" s="292" t="s">
        <v>576</v>
      </c>
      <c r="C67" s="286"/>
      <c r="D67" s="301">
        <v>399999</v>
      </c>
      <c r="E67" s="430">
        <v>399999</v>
      </c>
      <c r="F67" s="396">
        <v>0</v>
      </c>
      <c r="G67" s="397" t="str">
        <f t="shared" si="0"/>
        <v>0</v>
      </c>
    </row>
    <row r="68" spans="1:8" ht="15.75">
      <c r="A68" s="285" t="s">
        <v>530</v>
      </c>
      <c r="B68" s="292" t="s">
        <v>577</v>
      </c>
      <c r="C68" s="286"/>
      <c r="D68" s="301">
        <v>350000</v>
      </c>
      <c r="E68" s="396"/>
      <c r="F68" s="396">
        <v>0</v>
      </c>
      <c r="G68" s="397" t="str">
        <f t="shared" si="0"/>
        <v>0</v>
      </c>
    </row>
    <row r="69" spans="1:8" ht="18" customHeight="1">
      <c r="A69" s="285" t="s">
        <v>532</v>
      </c>
      <c r="B69" s="292" t="s">
        <v>578</v>
      </c>
      <c r="C69" s="286"/>
      <c r="D69" s="301">
        <v>390000</v>
      </c>
      <c r="E69" s="396"/>
      <c r="F69" s="396">
        <v>0</v>
      </c>
      <c r="G69" s="397" t="str">
        <f t="shared" si="0"/>
        <v>0</v>
      </c>
    </row>
    <row r="70" spans="1:8" ht="15.75">
      <c r="A70" s="285" t="s">
        <v>536</v>
      </c>
      <c r="B70" s="292" t="s">
        <v>579</v>
      </c>
      <c r="C70" s="286"/>
      <c r="D70" s="301">
        <v>500000</v>
      </c>
      <c r="E70" s="432">
        <v>125000</v>
      </c>
      <c r="F70" s="410">
        <v>205922</v>
      </c>
      <c r="G70" s="397">
        <f t="shared" si="0"/>
        <v>0.41184399999999999</v>
      </c>
    </row>
    <row r="71" spans="1:8" ht="15.75">
      <c r="A71" s="285" t="s">
        <v>419</v>
      </c>
      <c r="B71" s="292" t="s">
        <v>580</v>
      </c>
      <c r="C71" s="286"/>
      <c r="D71" s="301">
        <v>399999</v>
      </c>
      <c r="E71" s="396">
        <v>0</v>
      </c>
      <c r="F71" s="396">
        <v>0</v>
      </c>
      <c r="G71" s="397" t="str">
        <f t="shared" si="0"/>
        <v>0</v>
      </c>
    </row>
    <row r="72" spans="1:8" ht="31.5">
      <c r="A72" s="285" t="s">
        <v>420</v>
      </c>
      <c r="B72" s="292" t="s">
        <v>581</v>
      </c>
      <c r="C72" s="286"/>
      <c r="D72" s="301">
        <v>300000</v>
      </c>
      <c r="E72" s="396"/>
      <c r="F72" s="396">
        <f>33910+1200</f>
        <v>35110</v>
      </c>
      <c r="G72" s="397">
        <f t="shared" si="0"/>
        <v>0.11703333333333334</v>
      </c>
      <c r="H72" s="434"/>
    </row>
    <row r="73" spans="1:8" ht="15.75">
      <c r="A73" s="285" t="s">
        <v>421</v>
      </c>
      <c r="B73" s="292" t="s">
        <v>582</v>
      </c>
      <c r="C73" s="286"/>
      <c r="D73" s="301">
        <v>399999</v>
      </c>
      <c r="E73" s="396"/>
      <c r="F73" s="396">
        <v>0</v>
      </c>
      <c r="G73" s="397" t="str">
        <f t="shared" si="0"/>
        <v>0</v>
      </c>
    </row>
    <row r="74" spans="1:8" ht="31.5">
      <c r="A74" s="285" t="s">
        <v>422</v>
      </c>
      <c r="B74" s="292" t="s">
        <v>583</v>
      </c>
      <c r="C74" s="286"/>
      <c r="D74" s="301">
        <v>300000</v>
      </c>
      <c r="E74" s="430">
        <v>300000</v>
      </c>
      <c r="F74" s="411">
        <v>0</v>
      </c>
      <c r="G74" s="397" t="str">
        <f t="shared" si="0"/>
        <v>0</v>
      </c>
    </row>
    <row r="75" spans="1:8" ht="31.5">
      <c r="A75" s="285" t="s">
        <v>423</v>
      </c>
      <c r="B75" s="292" t="s">
        <v>608</v>
      </c>
      <c r="C75" s="286"/>
      <c r="D75" s="301">
        <v>850694</v>
      </c>
      <c r="E75" s="430">
        <v>287000</v>
      </c>
      <c r="F75" s="411">
        <f>61745+21004</f>
        <v>82749</v>
      </c>
      <c r="G75" s="397">
        <f t="shared" si="0"/>
        <v>9.7272344697388255E-2</v>
      </c>
    </row>
    <row r="76" spans="1:8" ht="15.75">
      <c r="A76" s="285" t="s">
        <v>424</v>
      </c>
      <c r="B76" s="292" t="s">
        <v>584</v>
      </c>
      <c r="C76" s="286"/>
      <c r="D76" s="301">
        <v>399999</v>
      </c>
      <c r="E76" s="410"/>
      <c r="F76" s="396">
        <v>0</v>
      </c>
      <c r="G76" s="397" t="str">
        <f t="shared" si="0"/>
        <v>0</v>
      </c>
    </row>
    <row r="77" spans="1:8" ht="15.75">
      <c r="A77" s="285" t="s">
        <v>425</v>
      </c>
      <c r="B77" s="292" t="s">
        <v>585</v>
      </c>
      <c r="C77" s="286"/>
      <c r="D77" s="301">
        <v>300000</v>
      </c>
      <c r="E77" s="396"/>
      <c r="F77" s="396">
        <v>0</v>
      </c>
      <c r="G77" s="397" t="str">
        <f t="shared" ref="G77:G89" si="1">IF(F77=0,"0",F77/D77)</f>
        <v>0</v>
      </c>
    </row>
    <row r="78" spans="1:8" ht="47.25">
      <c r="A78" s="285" t="s">
        <v>426</v>
      </c>
      <c r="B78" s="292" t="s">
        <v>586</v>
      </c>
      <c r="C78" s="286"/>
      <c r="D78" s="301">
        <v>300000</v>
      </c>
      <c r="E78" s="396"/>
      <c r="F78" s="396">
        <v>5020</v>
      </c>
      <c r="G78" s="397">
        <f t="shared" si="1"/>
        <v>1.6733333333333333E-2</v>
      </c>
    </row>
    <row r="79" spans="1:8" ht="15.75">
      <c r="A79" s="285" t="s">
        <v>427</v>
      </c>
      <c r="B79" s="292" t="s">
        <v>587</v>
      </c>
      <c r="C79" s="286"/>
      <c r="D79" s="301">
        <v>800000</v>
      </c>
      <c r="E79" s="432">
        <v>200000</v>
      </c>
      <c r="F79" s="410">
        <v>12288</v>
      </c>
      <c r="G79" s="397">
        <f t="shared" si="1"/>
        <v>1.536E-2</v>
      </c>
    </row>
    <row r="80" spans="1:8" ht="47.25" customHeight="1">
      <c r="A80" s="285" t="s">
        <v>126</v>
      </c>
      <c r="B80" s="292" t="s">
        <v>588</v>
      </c>
      <c r="C80" s="286"/>
      <c r="D80" s="301">
        <v>2200000</v>
      </c>
      <c r="E80" s="432">
        <v>550000</v>
      </c>
      <c r="F80" s="410">
        <v>0</v>
      </c>
      <c r="G80" s="397" t="str">
        <f t="shared" si="1"/>
        <v>0</v>
      </c>
    </row>
    <row r="81" spans="1:17" ht="35.25" customHeight="1">
      <c r="A81" s="285" t="s">
        <v>428</v>
      </c>
      <c r="B81" s="292" t="s">
        <v>589</v>
      </c>
      <c r="C81" s="286"/>
      <c r="D81" s="301">
        <v>4000000</v>
      </c>
      <c r="E81" s="430">
        <v>1500000</v>
      </c>
      <c r="F81" s="396">
        <v>0</v>
      </c>
      <c r="G81" s="397" t="str">
        <f t="shared" si="1"/>
        <v>0</v>
      </c>
    </row>
    <row r="82" spans="1:17" ht="15.75">
      <c r="A82" s="285" t="s">
        <v>429</v>
      </c>
      <c r="B82" s="292" t="s">
        <v>590</v>
      </c>
      <c r="C82" s="286"/>
      <c r="D82" s="301">
        <v>6000000</v>
      </c>
      <c r="E82" s="430">
        <v>2000000</v>
      </c>
      <c r="F82" s="396">
        <v>166486</v>
      </c>
      <c r="G82" s="397">
        <f t="shared" si="1"/>
        <v>2.7747666666666667E-2</v>
      </c>
    </row>
    <row r="83" spans="1:17" ht="15.75">
      <c r="A83" s="285" t="s">
        <v>430</v>
      </c>
      <c r="B83" s="292" t="s">
        <v>591</v>
      </c>
      <c r="C83" s="286"/>
      <c r="D83" s="301">
        <v>2840000</v>
      </c>
      <c r="E83" s="432">
        <v>1300000</v>
      </c>
      <c r="F83" s="410">
        <v>557418</v>
      </c>
      <c r="G83" s="397">
        <f t="shared" si="1"/>
        <v>0.19627394366197184</v>
      </c>
      <c r="H83" s="401"/>
      <c r="I83" s="414"/>
      <c r="J83" s="414"/>
      <c r="K83" s="414"/>
      <c r="L83" s="415"/>
      <c r="M83" s="416"/>
      <c r="N83" s="416"/>
      <c r="O83" s="416"/>
      <c r="P83" s="416"/>
      <c r="Q83" s="416"/>
    </row>
    <row r="84" spans="1:17" ht="15.75">
      <c r="A84" s="285" t="s">
        <v>431</v>
      </c>
      <c r="B84" s="292" t="s">
        <v>592</v>
      </c>
      <c r="C84" s="286"/>
      <c r="D84" s="301">
        <v>6000000</v>
      </c>
      <c r="E84" s="432">
        <f>D84/4</f>
        <v>1500000</v>
      </c>
      <c r="F84" s="410">
        <v>2236514</v>
      </c>
      <c r="G84" s="397">
        <f t="shared" si="1"/>
        <v>0.37275233333333335</v>
      </c>
      <c r="H84" s="401"/>
      <c r="I84" s="414"/>
      <c r="J84" s="414"/>
      <c r="K84" s="414"/>
      <c r="L84" s="415"/>
      <c r="M84" s="416"/>
      <c r="N84" s="416"/>
      <c r="O84" s="416"/>
      <c r="P84" s="416"/>
      <c r="Q84" s="416"/>
    </row>
    <row r="85" spans="1:17" ht="15.75">
      <c r="A85" s="285" t="s">
        <v>432</v>
      </c>
      <c r="B85" s="292" t="s">
        <v>593</v>
      </c>
      <c r="C85" s="286"/>
      <c r="D85" s="301">
        <v>200000</v>
      </c>
      <c r="E85" s="432">
        <v>50000</v>
      </c>
      <c r="F85" s="410">
        <v>162892</v>
      </c>
      <c r="G85" s="397">
        <f t="shared" si="1"/>
        <v>0.81445999999999996</v>
      </c>
      <c r="H85" s="401"/>
      <c r="I85" s="414"/>
      <c r="J85" s="414"/>
      <c r="K85" s="414"/>
      <c r="L85" s="415"/>
      <c r="M85" s="416"/>
      <c r="N85" s="416"/>
      <c r="O85" s="416"/>
      <c r="P85" s="416"/>
      <c r="Q85" s="416"/>
    </row>
    <row r="86" spans="1:17" ht="15.75">
      <c r="A86" s="285" t="s">
        <v>433</v>
      </c>
      <c r="B86" s="292" t="s">
        <v>594</v>
      </c>
      <c r="C86" s="286"/>
      <c r="D86" s="301">
        <v>150000</v>
      </c>
      <c r="E86" s="410">
        <v>0</v>
      </c>
      <c r="F86" s="410">
        <v>0</v>
      </c>
      <c r="G86" s="397" t="str">
        <f t="shared" si="1"/>
        <v>0</v>
      </c>
      <c r="H86" s="401"/>
      <c r="I86" s="414"/>
      <c r="J86" s="414"/>
      <c r="K86" s="414"/>
      <c r="L86" s="415"/>
      <c r="M86" s="416"/>
      <c r="N86" s="416"/>
      <c r="O86" s="416"/>
      <c r="P86" s="416"/>
      <c r="Q86" s="416"/>
    </row>
    <row r="87" spans="1:17" ht="15.75">
      <c r="A87" s="285" t="s">
        <v>434</v>
      </c>
      <c r="B87" s="292" t="s">
        <v>595</v>
      </c>
      <c r="C87" s="286"/>
      <c r="D87" s="301">
        <v>180000</v>
      </c>
      <c r="E87" s="432">
        <v>45000</v>
      </c>
      <c r="F87" s="410">
        <f>51748+51995</f>
        <v>103743</v>
      </c>
      <c r="G87" s="397">
        <f t="shared" si="1"/>
        <v>0.57635000000000003</v>
      </c>
      <c r="H87" s="401"/>
      <c r="I87" s="414"/>
      <c r="J87" s="414"/>
      <c r="K87" s="414"/>
      <c r="L87" s="415"/>
      <c r="M87" s="416"/>
      <c r="N87" s="416"/>
      <c r="O87" s="416"/>
      <c r="P87" s="416"/>
      <c r="Q87" s="416"/>
    </row>
    <row r="88" spans="1:17" ht="28.5">
      <c r="A88" s="285" t="s">
        <v>435</v>
      </c>
      <c r="B88" s="417" t="s">
        <v>596</v>
      </c>
      <c r="C88" s="286"/>
      <c r="D88" s="301">
        <v>700000</v>
      </c>
      <c r="E88" s="410"/>
      <c r="F88" s="410">
        <v>129359</v>
      </c>
      <c r="G88" s="397">
        <f t="shared" si="1"/>
        <v>0.18479857142857142</v>
      </c>
      <c r="H88" s="401"/>
      <c r="I88" s="414"/>
      <c r="J88" s="414"/>
      <c r="K88" s="414"/>
      <c r="L88" s="415"/>
      <c r="M88" s="416"/>
      <c r="N88" s="416"/>
      <c r="O88" s="416"/>
      <c r="P88" s="416"/>
      <c r="Q88" s="416"/>
    </row>
    <row r="89" spans="1:17" ht="31.5">
      <c r="A89" s="285" t="s">
        <v>436</v>
      </c>
      <c r="B89" s="292" t="s">
        <v>597</v>
      </c>
      <c r="C89" s="286"/>
      <c r="D89" s="301">
        <v>380000</v>
      </c>
      <c r="E89" s="396"/>
      <c r="F89" s="396">
        <v>0</v>
      </c>
      <c r="G89" s="397" t="str">
        <f t="shared" si="1"/>
        <v>0</v>
      </c>
      <c r="H89" s="401"/>
      <c r="I89" s="414"/>
      <c r="J89" s="414"/>
      <c r="K89" s="414"/>
      <c r="L89" s="415"/>
      <c r="M89" s="416"/>
      <c r="N89" s="416"/>
      <c r="O89" s="416"/>
      <c r="P89" s="416"/>
      <c r="Q89" s="416"/>
    </row>
    <row r="90" spans="1:17" ht="15.75">
      <c r="A90" s="293"/>
      <c r="B90" s="294"/>
      <c r="C90" s="295"/>
      <c r="D90" s="296"/>
      <c r="E90" s="295"/>
      <c r="F90" s="295"/>
      <c r="G90" s="418"/>
      <c r="H90" s="401"/>
      <c r="I90" s="414"/>
      <c r="J90" s="414"/>
      <c r="K90" s="414"/>
      <c r="L90" s="415"/>
      <c r="M90" s="416"/>
      <c r="N90" s="416"/>
      <c r="O90" s="416"/>
      <c r="P90" s="416"/>
      <c r="Q90" s="416"/>
    </row>
    <row r="92" spans="1:17" ht="18.75">
      <c r="A92" s="84" t="s">
        <v>623</v>
      </c>
      <c r="B92" s="298"/>
      <c r="C92" s="298" t="s">
        <v>89</v>
      </c>
      <c r="D92" s="271"/>
      <c r="E92" s="298" t="s">
        <v>91</v>
      </c>
      <c r="F92" s="299"/>
      <c r="G92" s="418"/>
      <c r="H92" s="419"/>
      <c r="I92" s="420"/>
      <c r="J92" s="420"/>
      <c r="K92" s="420"/>
      <c r="L92" s="421"/>
      <c r="M92" s="297"/>
      <c r="N92" s="297"/>
      <c r="O92" s="297"/>
      <c r="P92" s="297"/>
      <c r="Q92" s="297"/>
    </row>
    <row r="94" spans="1:17">
      <c r="E94" s="433"/>
    </row>
    <row r="95" spans="1:17">
      <c r="B95" s="422"/>
      <c r="E95" s="433"/>
    </row>
    <row r="96" spans="1:17">
      <c r="E96" s="433"/>
    </row>
    <row r="97" spans="5:5">
      <c r="E97" s="433"/>
    </row>
    <row r="98" spans="5:5">
      <c r="E98" s="433"/>
    </row>
    <row r="99" spans="5:5">
      <c r="E99" s="433"/>
    </row>
    <row r="100" spans="5:5">
      <c r="E100" s="433"/>
    </row>
    <row r="101" spans="5:5">
      <c r="E101" s="433"/>
    </row>
    <row r="102" spans="5:5">
      <c r="E102" s="433"/>
    </row>
    <row r="103" spans="5:5">
      <c r="E103" s="433"/>
    </row>
    <row r="104" spans="5:5">
      <c r="E104" s="433"/>
    </row>
    <row r="105" spans="5:5">
      <c r="E105" s="433"/>
    </row>
    <row r="106" spans="5:5">
      <c r="E106" s="433"/>
    </row>
    <row r="107" spans="5:5">
      <c r="E107" s="433"/>
    </row>
    <row r="108" spans="5:5">
      <c r="E108" s="433"/>
    </row>
    <row r="109" spans="5:5">
      <c r="E109" s="433"/>
    </row>
    <row r="110" spans="5:5">
      <c r="E110" s="433"/>
    </row>
    <row r="111" spans="5:5">
      <c r="E111" s="433"/>
    </row>
    <row r="112" spans="5:5">
      <c r="E112" s="433"/>
    </row>
    <row r="113" spans="5:5">
      <c r="E113" s="433"/>
    </row>
    <row r="114" spans="5:5">
      <c r="E114" s="433"/>
    </row>
    <row r="115" spans="5:5">
      <c r="E115" s="433"/>
    </row>
    <row r="116" spans="5:5">
      <c r="E116" s="433"/>
    </row>
    <row r="117" spans="5:5">
      <c r="E117" s="433"/>
    </row>
    <row r="118" spans="5:5">
      <c r="E118" s="433"/>
    </row>
    <row r="119" spans="5:5">
      <c r="E119" s="433"/>
    </row>
    <row r="120" spans="5:5">
      <c r="E120" s="433"/>
    </row>
    <row r="121" spans="5:5">
      <c r="E121" s="433"/>
    </row>
    <row r="122" spans="5:5">
      <c r="E122" s="433"/>
    </row>
    <row r="123" spans="5:5">
      <c r="E123" s="433"/>
    </row>
    <row r="124" spans="5:5">
      <c r="E124" s="433"/>
    </row>
    <row r="125" spans="5:5">
      <c r="E125" s="433"/>
    </row>
    <row r="126" spans="5:5">
      <c r="E126" s="433"/>
    </row>
  </sheetData>
  <mergeCells count="7">
    <mergeCell ref="A6:G6"/>
    <mergeCell ref="A9:A10"/>
    <mergeCell ref="B9:B10"/>
    <mergeCell ref="C9:C10"/>
    <mergeCell ref="D9:D10"/>
    <mergeCell ref="E9:F9"/>
    <mergeCell ref="G9:G10"/>
  </mergeCells>
  <pageMargins left="0.19685039370078741" right="0.17" top="0.74803149606299213" bottom="0.74803149606299213" header="0.31496062992125984" footer="0.31496062992125984"/>
  <pageSetup paperSize="9" scale="99" orientation="landscape" r:id="rId1"/>
  <rowBreaks count="2" manualBreakCount="2">
    <brk id="28" max="16383" man="1"/>
    <brk id="5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11</vt:i4>
      </vt:variant>
    </vt:vector>
  </HeadingPairs>
  <TitlesOfParts>
    <vt:vector size="24" baseType="lpstr">
      <vt:lpstr>Биланс успеха</vt:lpstr>
      <vt:lpstr>Биланс стања</vt:lpstr>
      <vt:lpstr>Извештај о новчаним токовима</vt:lpstr>
      <vt:lpstr>Зараде</vt:lpstr>
      <vt:lpstr>Запослени</vt:lpstr>
      <vt:lpstr>Цене</vt:lpstr>
      <vt:lpstr>Субвенције</vt:lpstr>
      <vt:lpstr>Донације</vt:lpstr>
      <vt:lpstr>Набавке</vt:lpstr>
      <vt:lpstr>Кредити</vt:lpstr>
      <vt:lpstr>Готовина</vt:lpstr>
      <vt:lpstr>Образац НБС</vt:lpstr>
      <vt:lpstr>Sheet1</vt:lpstr>
      <vt:lpstr>'Биланс стања'!Print_Area</vt:lpstr>
      <vt:lpstr>'Биланс успеха'!Print_Area</vt:lpstr>
      <vt:lpstr>Готовина!Print_Area</vt:lpstr>
      <vt:lpstr>Донације!Print_Area</vt:lpstr>
      <vt:lpstr>Запослени!Print_Area</vt:lpstr>
      <vt:lpstr>Зараде!Print_Area</vt:lpstr>
      <vt:lpstr>'Извештај о новчаним токовима'!Print_Area</vt:lpstr>
      <vt:lpstr>Кредити!Print_Area</vt:lpstr>
      <vt:lpstr>'Образац НБС'!Print_Area</vt:lpstr>
      <vt:lpstr>Субвенције!Print_Area</vt:lpstr>
      <vt:lpstr>Цене!Print_Area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User-2</cp:lastModifiedBy>
  <cp:lastPrinted>2014-10-30T08:10:48Z</cp:lastPrinted>
  <dcterms:created xsi:type="dcterms:W3CDTF">2013-03-12T08:27:17Z</dcterms:created>
  <dcterms:modified xsi:type="dcterms:W3CDTF">2015-03-05T08:08:25Z</dcterms:modified>
</cp:coreProperties>
</file>